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IRNA_FORET\Ifor\Forêts protectrices\Placettes NaiS\Données placettes ancienne plateforme\VD5_Adroits Rougemont\Fichiers pour SuisseNais 2.0\2011\"/>
    </mc:Choice>
  </mc:AlternateContent>
  <xr:revisionPtr revIDLastSave="0" documentId="8_{B4441659-91EE-40ED-B92A-521759182A5B}" xr6:coauthVersionLast="47" xr6:coauthVersionMax="47" xr10:uidLastSave="{00000000-0000-0000-0000-000000000000}"/>
  <bookViews>
    <workbookView xWindow="-110" yWindow="-110" windowWidth="19420" windowHeight="104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L55" i="2"/>
  <c r="M55" i="2"/>
  <c r="N55" i="2"/>
  <c r="O55" i="2"/>
  <c r="P55" i="2"/>
  <c r="F35" i="6" l="1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32" i="5" l="1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B34" i="5"/>
  <c r="A34" i="5"/>
  <c r="L34" i="5" s="1"/>
  <c r="B33" i="5"/>
  <c r="A33" i="5"/>
  <c r="I33" i="5" s="1"/>
  <c r="B32" i="5"/>
  <c r="A32" i="5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L54" i="2"/>
  <c r="M54" i="2"/>
  <c r="N54" i="2"/>
  <c r="O54" i="2"/>
  <c r="P54" i="2"/>
  <c r="C54" i="2"/>
  <c r="C55" i="2" s="1"/>
  <c r="Q55" i="2" s="1"/>
  <c r="F34" i="5" l="1"/>
  <c r="F33" i="5"/>
  <c r="F3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3938438-F25A-4223-B16B-0A611919FA7F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F8A10637-92C4-4899-8D6C-68C61B1036AC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8B691535-4E43-46BB-8809-6681CB713969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<sst xmlns="http://schemas.openxmlformats.org/spreadsheetml/2006/main" count="140" uniqueCount="49">
  <si>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</si>
  <si>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</si>
  <si>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</si>
  <si>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</si>
  <si>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</si>
  <si>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</si>
  <si>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</si>
  <si>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</si>
  <si>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</si>
  <si>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</si>
  <si>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</si>
  <si>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</si>
  <si>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</si>
  <si>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</si>
  <si>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</si>
  <si>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</si>
  <si>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</si>
  <si>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</si>
  <si>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</si>
  <si>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</si>
  <si>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</si>
  <si>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</si>
  <si>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</si>
  <si>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</si>
  <si>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</si>
  <si>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</si>
  <si>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</si>
  <si>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</si>
  <si>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</si>
  <si>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</si>
  <si>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</si>
  <si>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</si>
  <si>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</si>
  <si>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</si>
  <si>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</si>
  <si>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</si>
  <si>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</si>
  <si>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</si>
  <si>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</si>
  <si>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</si>
  <si>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</si>
  <si>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</si>
  <si>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</si>
  <si>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</si>
  <si>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</si>
  <si>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</si>
  <si>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</si>
  <si>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</si>
  <si>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VD05 Adroits de Rougemont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</si>
</sst>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R61"/>
  <sheetViews>
    <sheetView tabSelected="1" workbookViewId="0">
      <selection activeCell="C5" sqref="C5"/>
    </sheetView>
  </sheetViews>
  <sheetFormatPr baseColWidth="10" defaultColWidth="11" defaultRowHeight="15.5" x14ac:dyDescent="0.35"/>
  <cols>
    <col min="1" max="1" width="17.9140625" style="13" customWidth="1"/>
    <col min="2" max="2" width="12" style="13" customWidth="1"/>
    <col min="3" max="17" width="11" style="13"/>
    <col min="18" max="18" width="17.1640625" style="13" bestFit="1" customWidth="1"/>
    <col min="19" max="16384" width="11" style="13"/>
  </cols>
  <sheetData>
    <row r="1" spans="1:16" ht="21" x14ac:dyDescent="0.5">
      <c r="A1" s="12" t="s">
        <v>19</v>
      </c>
    </row>
    <row r="3" spans="1:16" x14ac:dyDescent="0.35">
      <c r="A3" s="14" t="s">
        <v>15</v>
      </c>
      <c r="B3" s="31" t="s">
        <v>48</v>
      </c>
    </row>
    <row r="4" spans="1:16" x14ac:dyDescent="0.35">
      <c r="A4" s="14" t="s">
        <v>16</v>
      </c>
      <c r="B4" s="31">
        <v>2010</v>
      </c>
    </row>
    <row r="5" spans="1:16" x14ac:dyDescent="0.35">
      <c r="A5" s="14" t="s">
        <v>17</v>
      </c>
      <c r="B5" s="31" t="s">
        <v>47</v>
      </c>
    </row>
    <row r="6" spans="1:16" x14ac:dyDescent="0.35">
      <c r="A6" s="14" t="s">
        <v>18</v>
      </c>
      <c r="B6" s="11">
        <v>0.69</v>
      </c>
      <c r="C6" s="14" t="s">
        <v>0</v>
      </c>
    </row>
    <row r="8" spans="1:16" ht="46.5" x14ac:dyDescent="0.3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35">
      <c r="A9" s="28">
        <v>10</v>
      </c>
      <c r="B9" s="28">
        <v>0.1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x14ac:dyDescent="0.35">
      <c r="A10" s="29">
        <v>14</v>
      </c>
      <c r="B10" s="29">
        <v>0.1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x14ac:dyDescent="0.35">
      <c r="A11" s="29">
        <v>18</v>
      </c>
      <c r="B11" s="29">
        <v>0.2</v>
      </c>
      <c r="C11" s="29">
        <v>16</v>
      </c>
      <c r="D11" s="29">
        <v>1</v>
      </c>
      <c r="E11" s="29"/>
      <c r="F11" s="29"/>
      <c r="G11" s="29"/>
      <c r="H11" s="29">
        <v>13</v>
      </c>
      <c r="I11" s="29"/>
      <c r="J11" s="29">
        <v>60</v>
      </c>
      <c r="K11" s="29"/>
      <c r="L11" s="29"/>
      <c r="M11" s="29"/>
      <c r="N11" s="29"/>
      <c r="O11" s="29"/>
      <c r="P11" s="29"/>
    </row>
    <row r="12" spans="1:16" x14ac:dyDescent="0.35">
      <c r="A12" s="29">
        <v>22</v>
      </c>
      <c r="B12" s="29">
        <v>0.3</v>
      </c>
      <c r="C12" s="29">
        <v>10</v>
      </c>
      <c r="D12" s="29"/>
      <c r="E12" s="29"/>
      <c r="F12" s="29"/>
      <c r="G12" s="29"/>
      <c r="H12" s="29">
        <v>5</v>
      </c>
      <c r="I12" s="29"/>
      <c r="J12" s="29">
        <v>29</v>
      </c>
      <c r="K12" s="29"/>
      <c r="L12" s="29"/>
      <c r="M12" s="29"/>
      <c r="N12" s="29"/>
      <c r="O12" s="29"/>
      <c r="P12" s="29"/>
    </row>
    <row r="13" spans="1:16" x14ac:dyDescent="0.35">
      <c r="A13" s="29">
        <v>26</v>
      </c>
      <c r="B13" s="29">
        <v>0.5</v>
      </c>
      <c r="C13" s="29">
        <v>16</v>
      </c>
      <c r="D13" s="29"/>
      <c r="E13" s="29"/>
      <c r="F13" s="29"/>
      <c r="G13" s="29"/>
      <c r="H13" s="29">
        <v>4</v>
      </c>
      <c r="I13" s="29"/>
      <c r="J13" s="29">
        <v>19</v>
      </c>
      <c r="K13" s="29"/>
      <c r="L13" s="29"/>
      <c r="M13" s="29"/>
      <c r="N13" s="29"/>
      <c r="O13" s="29"/>
      <c r="P13" s="29"/>
    </row>
    <row r="14" spans="1:16" x14ac:dyDescent="0.35">
      <c r="A14" s="29">
        <v>30</v>
      </c>
      <c r="B14" s="29">
        <v>0.7</v>
      </c>
      <c r="C14" s="29">
        <v>20</v>
      </c>
      <c r="D14" s="29">
        <v>2</v>
      </c>
      <c r="E14" s="29"/>
      <c r="F14" s="29"/>
      <c r="G14" s="29"/>
      <c r="H14" s="29">
        <v>2</v>
      </c>
      <c r="I14" s="29"/>
      <c r="J14" s="29">
        <v>10</v>
      </c>
      <c r="K14" s="29"/>
      <c r="L14" s="29"/>
      <c r="M14" s="29"/>
      <c r="N14" s="29"/>
      <c r="O14" s="29"/>
      <c r="P14" s="29"/>
    </row>
    <row r="15" spans="1:16" x14ac:dyDescent="0.35">
      <c r="A15" s="29">
        <v>34</v>
      </c>
      <c r="B15" s="29">
        <v>1</v>
      </c>
      <c r="C15" s="29">
        <v>25</v>
      </c>
      <c r="D15" s="29"/>
      <c r="E15" s="29"/>
      <c r="F15" s="29"/>
      <c r="G15" s="29"/>
      <c r="H15" s="29">
        <v>5</v>
      </c>
      <c r="I15" s="29"/>
      <c r="J15" s="29">
        <v>5</v>
      </c>
      <c r="K15" s="29"/>
      <c r="L15" s="29"/>
      <c r="M15" s="29"/>
      <c r="N15" s="29"/>
      <c r="O15" s="29"/>
      <c r="P15" s="29"/>
    </row>
    <row r="16" spans="1:16" x14ac:dyDescent="0.35">
      <c r="A16" s="29">
        <v>38</v>
      </c>
      <c r="B16" s="29">
        <v>1.3</v>
      </c>
      <c r="C16" s="29">
        <v>17</v>
      </c>
      <c r="D16" s="29"/>
      <c r="E16" s="29"/>
      <c r="F16" s="29"/>
      <c r="G16" s="29"/>
      <c r="H16" s="29">
        <v>2</v>
      </c>
      <c r="I16" s="29"/>
      <c r="J16" s="29">
        <v>3</v>
      </c>
      <c r="K16" s="29"/>
      <c r="L16" s="29"/>
      <c r="M16" s="29"/>
      <c r="N16" s="29"/>
      <c r="O16" s="29"/>
      <c r="P16" s="29"/>
    </row>
    <row r="17" spans="1:16" x14ac:dyDescent="0.35">
      <c r="A17" s="29">
        <v>42</v>
      </c>
      <c r="B17" s="29">
        <v>1.6</v>
      </c>
      <c r="C17" s="29">
        <v>20</v>
      </c>
      <c r="D17" s="29">
        <v>1</v>
      </c>
      <c r="E17" s="29"/>
      <c r="F17" s="29"/>
      <c r="G17" s="29"/>
      <c r="H17" s="29">
        <v>4</v>
      </c>
      <c r="I17" s="29"/>
      <c r="J17" s="29">
        <v>1</v>
      </c>
      <c r="K17" s="29"/>
      <c r="L17" s="29"/>
      <c r="M17" s="29"/>
      <c r="N17" s="29"/>
      <c r="O17" s="29"/>
      <c r="P17" s="29"/>
    </row>
    <row r="18" spans="1:16" x14ac:dyDescent="0.35">
      <c r="A18" s="29">
        <v>46</v>
      </c>
      <c r="B18" s="29">
        <v>2</v>
      </c>
      <c r="C18" s="29">
        <v>12</v>
      </c>
      <c r="D18" s="29">
        <v>1</v>
      </c>
      <c r="E18" s="29"/>
      <c r="F18" s="29"/>
      <c r="G18" s="29"/>
      <c r="H18" s="29">
        <v>1</v>
      </c>
      <c r="I18" s="29"/>
      <c r="J18" s="29"/>
      <c r="K18" s="29"/>
      <c r="L18" s="29"/>
      <c r="M18" s="29"/>
      <c r="N18" s="29"/>
      <c r="O18" s="29"/>
      <c r="P18" s="29"/>
    </row>
    <row r="19" spans="1:16" x14ac:dyDescent="0.35">
      <c r="A19" s="29">
        <v>50</v>
      </c>
      <c r="B19" s="29">
        <v>2.4</v>
      </c>
      <c r="C19" s="29">
        <v>25</v>
      </c>
      <c r="D19" s="29"/>
      <c r="E19" s="29"/>
      <c r="F19" s="29"/>
      <c r="G19" s="29"/>
      <c r="H19" s="29">
        <v>3</v>
      </c>
      <c r="I19" s="29"/>
      <c r="J19" s="29"/>
      <c r="K19" s="29"/>
      <c r="L19" s="29"/>
      <c r="M19" s="29"/>
      <c r="N19" s="29"/>
      <c r="O19" s="29"/>
      <c r="P19" s="29"/>
    </row>
    <row r="20" spans="1:16" x14ac:dyDescent="0.35">
      <c r="A20" s="29">
        <v>54</v>
      </c>
      <c r="B20" s="29">
        <v>2.8</v>
      </c>
      <c r="C20" s="29">
        <v>7</v>
      </c>
      <c r="D20" s="29">
        <v>2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35">
      <c r="A21" s="29">
        <v>58</v>
      </c>
      <c r="B21" s="29">
        <v>3.3</v>
      </c>
      <c r="C21" s="29">
        <v>11</v>
      </c>
      <c r="D21" s="29">
        <v>1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 x14ac:dyDescent="0.35">
      <c r="A22" s="29">
        <v>62</v>
      </c>
      <c r="B22" s="29">
        <v>3.8</v>
      </c>
      <c r="C22" s="29">
        <v>4</v>
      </c>
      <c r="D22" s="29">
        <v>3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35">
      <c r="A23" s="29">
        <v>66</v>
      </c>
      <c r="B23" s="29">
        <v>4.4000000000000004</v>
      </c>
      <c r="C23" s="29">
        <v>1</v>
      </c>
      <c r="D23" s="29">
        <v>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35">
      <c r="A24" s="29">
        <v>70</v>
      </c>
      <c r="B24" s="29">
        <v>5</v>
      </c>
      <c r="C24" s="29">
        <v>2</v>
      </c>
      <c r="D24" s="29">
        <v>3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35">
      <c r="A25" s="29">
        <v>74</v>
      </c>
      <c r="B25" s="29">
        <v>5.7</v>
      </c>
      <c r="C25" s="29">
        <v>2</v>
      </c>
      <c r="D25" s="29">
        <v>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35">
      <c r="A26" s="29">
        <v>78</v>
      </c>
      <c r="B26" s="29">
        <v>6.4</v>
      </c>
      <c r="C26" s="29">
        <v>2</v>
      </c>
      <c r="D26" s="29">
        <v>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35">
      <c r="A27" s="29">
        <v>82</v>
      </c>
      <c r="B27" s="29">
        <v>7.1</v>
      </c>
      <c r="C27" s="29">
        <v>1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35">
      <c r="A28" s="29">
        <v>86</v>
      </c>
      <c r="B28" s="29">
        <v>7.9</v>
      </c>
      <c r="C28" s="29"/>
      <c r="D28" s="29">
        <v>2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35">
      <c r="A29" s="29">
        <v>90</v>
      </c>
      <c r="B29" s="29">
        <v>8.6999999999999993</v>
      </c>
      <c r="C29" s="29"/>
      <c r="D29" s="29"/>
      <c r="E29" s="29"/>
      <c r="F29" s="29"/>
      <c r="G29" s="29"/>
      <c r="H29" s="29">
        <v>1</v>
      </c>
      <c r="I29" s="29"/>
      <c r="J29" s="29"/>
      <c r="K29" s="29"/>
      <c r="L29" s="29"/>
      <c r="M29" s="29"/>
      <c r="N29" s="29"/>
      <c r="O29" s="29"/>
      <c r="P29" s="29"/>
    </row>
    <row r="30" spans="1:16" x14ac:dyDescent="0.35">
      <c r="A30" s="29">
        <v>94</v>
      </c>
      <c r="B30" s="29">
        <v>9.5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35">
      <c r="A31" s="29">
        <v>98</v>
      </c>
      <c r="B31" s="29">
        <v>10.3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35">
      <c r="A32" s="29">
        <v>102</v>
      </c>
      <c r="B32" s="29">
        <v>11.2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35">
      <c r="A33" s="29">
        <v>106</v>
      </c>
      <c r="B33" s="29">
        <v>12.1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35">
      <c r="A34" s="29">
        <v>110</v>
      </c>
      <c r="B34" s="29">
        <v>13.1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3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3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3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3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3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3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3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3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3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3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3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3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3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3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3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3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3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35">
      <c r="A54" s="19" t="s">
        <v>21</v>
      </c>
      <c r="B54" s="19" t="s">
        <v>23</v>
      </c>
      <c r="C54" s="13">
        <f>SUM(C9:C51)</f>
        <v>191</v>
      </c>
      <c r="D54" s="13">
        <f t="shared" ref="D54:P54" si="0">SUM(D9:D51)</f>
        <v>19</v>
      </c>
      <c r="E54" s="13">
        <f t="shared" si="0"/>
        <v>0</v>
      </c>
      <c r="F54" s="13">
        <f t="shared" ref="F54" si="1">SUM(F9:F51)</f>
        <v>0</v>
      </c>
      <c r="G54" s="13">
        <f t="shared" si="0"/>
        <v>0</v>
      </c>
      <c r="H54" s="13">
        <f t="shared" si="0"/>
        <v>40</v>
      </c>
      <c r="I54" s="13">
        <f t="shared" si="0"/>
        <v>0</v>
      </c>
      <c r="J54" s="13">
        <f t="shared" si="0"/>
        <v>127</v>
      </c>
      <c r="K54" s="13">
        <f t="shared" si="0"/>
        <v>0</v>
      </c>
      <c r="L54" s="13">
        <f t="shared" si="0"/>
        <v>0</v>
      </c>
      <c r="M54" s="13">
        <f t="shared" si="0"/>
        <v>0</v>
      </c>
      <c r="N54" s="13">
        <f t="shared" si="0"/>
        <v>0</v>
      </c>
      <c r="O54" s="13">
        <f t="shared" si="0"/>
        <v>0</v>
      </c>
      <c r="P54" s="13">
        <f t="shared" si="0"/>
        <v>0</v>
      </c>
      <c r="Q54" s="19">
        <f>SUM(C54:P54)</f>
        <v>377</v>
      </c>
      <c r="R54" s="19" t="s">
        <v>35</v>
      </c>
    </row>
    <row r="55" spans="1:18" x14ac:dyDescent="0.35">
      <c r="A55" s="18"/>
      <c r="B55" s="18" t="s">
        <v>26</v>
      </c>
      <c r="C55" s="20">
        <f>ROUND(C54/$B$6, 1)</f>
        <v>276.8</v>
      </c>
      <c r="D55" s="20">
        <f t="shared" ref="D55:P55" si="2">ROUND(D54/$B$6, 1)</f>
        <v>27.5</v>
      </c>
      <c r="E55" s="20">
        <f t="shared" si="2"/>
        <v>0</v>
      </c>
      <c r="F55" s="20">
        <f t="shared" si="2"/>
        <v>0</v>
      </c>
      <c r="G55" s="20">
        <f t="shared" si="2"/>
        <v>0</v>
      </c>
      <c r="H55" s="20">
        <f t="shared" si="2"/>
        <v>58</v>
      </c>
      <c r="I55" s="20">
        <f t="shared" si="2"/>
        <v>0</v>
      </c>
      <c r="J55" s="20">
        <f t="shared" si="2"/>
        <v>184.1</v>
      </c>
      <c r="K55" s="20">
        <f t="shared" si="2"/>
        <v>0</v>
      </c>
      <c r="L55" s="20">
        <f t="shared" si="2"/>
        <v>0</v>
      </c>
      <c r="M55" s="20">
        <f t="shared" si="2"/>
        <v>0</v>
      </c>
      <c r="N55" s="20">
        <f t="shared" si="2"/>
        <v>0</v>
      </c>
      <c r="O55" s="20">
        <f t="shared" si="2"/>
        <v>0</v>
      </c>
      <c r="P55" s="20">
        <f t="shared" si="2"/>
        <v>0</v>
      </c>
      <c r="Q55" s="21">
        <f>ROUND(SUM(C55:P55),0)</f>
        <v>546</v>
      </c>
      <c r="R55" s="18" t="s">
        <v>36</v>
      </c>
    </row>
    <row r="56" spans="1:18" ht="17.5" x14ac:dyDescent="0.35">
      <c r="A56" s="19" t="s">
        <v>40</v>
      </c>
      <c r="B56" s="19" t="s">
        <v>23</v>
      </c>
      <c r="C56" s="22">
        <f>ROUND('Berechnungen Grundflaeche'!C53, 2)</f>
        <v>26.1</v>
      </c>
      <c r="D56" s="22">
        <f>ROUND('Berechnungen Grundflaeche'!D53, 2)</f>
        <v>5.67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3.5</v>
      </c>
      <c r="I56" s="22">
        <f>ROUND('Berechnungen Grundflaeche'!I53, 2)</f>
        <v>0</v>
      </c>
      <c r="J56" s="22">
        <f>ROUND('Berechnungen Grundflaeche'!J53, 2)</f>
        <v>5.28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3">
        <f>ROUND('Berechnungen Grundflaeche'!Q53,1)</f>
        <v>40.5</v>
      </c>
      <c r="R56" s="19" t="s">
        <v>41</v>
      </c>
    </row>
    <row r="57" spans="1:18" ht="17.5" x14ac:dyDescent="0.35">
      <c r="A57" s="19"/>
      <c r="B57" s="19" t="s">
        <v>26</v>
      </c>
      <c r="C57" s="22">
        <f>ROUND('Berechnungen Grundflaeche'!C54, 2)</f>
        <v>37.82</v>
      </c>
      <c r="D57" s="22">
        <f>ROUND('Berechnungen Grundflaeche'!D54, 2)</f>
        <v>8.2100000000000009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5.07</v>
      </c>
      <c r="I57" s="22">
        <f>ROUND('Berechnungen Grundflaeche'!I54, 2)</f>
        <v>0</v>
      </c>
      <c r="J57" s="22">
        <f>ROUND('Berechnungen Grundflaeche'!J54, 2)</f>
        <v>7.65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3">
        <f>ROUND('Berechnungen Grundflaeche'!Q54, 1)</f>
        <v>58.8</v>
      </c>
      <c r="R57" s="19" t="s">
        <v>42</v>
      </c>
    </row>
    <row r="58" spans="1:18" x14ac:dyDescent="0.35">
      <c r="A58" s="18"/>
      <c r="B58" s="18" t="s">
        <v>27</v>
      </c>
      <c r="C58" s="24">
        <f>ROUND(100 * 'Berechnungen Grundflaeche'!C55,0)</f>
        <v>64</v>
      </c>
      <c r="D58" s="24">
        <f>ROUND(100 * 'Berechnungen Grundflaeche'!D55,0)</f>
        <v>14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9</v>
      </c>
      <c r="I58" s="24">
        <f>ROUND(100 * 'Berechnungen Grundflaeche'!I55,0)</f>
        <v>0</v>
      </c>
      <c r="J58" s="24">
        <f>ROUND(100 * 'Berechnungen Grundflaeche'!J55,0)</f>
        <v>13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35">
      <c r="A59" s="19" t="s">
        <v>46</v>
      </c>
      <c r="B59" s="19" t="s">
        <v>23</v>
      </c>
      <c r="C59" s="26">
        <f>ROUND('Berechnungen Vorrat'!C53, 1)</f>
        <v>308.10000000000002</v>
      </c>
      <c r="D59" s="26">
        <f>ROUND('Berechnungen Vorrat'!D53, 1)</f>
        <v>72.8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39.4</v>
      </c>
      <c r="I59" s="26">
        <f>ROUND('Berechnungen Vorrat'!I53, 1)</f>
        <v>0</v>
      </c>
      <c r="J59" s="26">
        <f>ROUND('Berechnungen Vorrat'!J53, 1)</f>
        <v>47.7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468</v>
      </c>
      <c r="R59" s="19" t="s">
        <v>37</v>
      </c>
    </row>
    <row r="60" spans="1:18" x14ac:dyDescent="0.35">
      <c r="A60" s="19"/>
      <c r="B60" s="19" t="s">
        <v>26</v>
      </c>
      <c r="C60" s="26">
        <f>ROUND('Berechnungen Vorrat'!C54, 1)</f>
        <v>446.5</v>
      </c>
      <c r="D60" s="26">
        <f>ROUND('Berechnungen Vorrat'!D54, 1)</f>
        <v>105.5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57.1</v>
      </c>
      <c r="I60" s="26">
        <f>ROUND('Berechnungen Vorrat'!I54, 1)</f>
        <v>0</v>
      </c>
      <c r="J60" s="26">
        <f>ROUND('Berechnungen Vorrat'!J54, 1)</f>
        <v>69.099999999999994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678</v>
      </c>
      <c r="R60" s="19" t="s">
        <v>38</v>
      </c>
    </row>
    <row r="61" spans="1:18" x14ac:dyDescent="0.35">
      <c r="A61" s="18"/>
      <c r="B61" s="18" t="s">
        <v>27</v>
      </c>
      <c r="C61" s="24">
        <f>ROUND(100 * 'Berechnungen Vorrat'!C55, 0)</f>
        <v>66</v>
      </c>
      <c r="D61" s="24">
        <f>ROUND(100 * 'Berechnungen Vorrat'!D55, 0)</f>
        <v>16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8</v>
      </c>
      <c r="I61" s="24">
        <f>ROUND(100 * 'Berechnungen Vorrat'!I55, 0)</f>
        <v>0</v>
      </c>
      <c r="J61" s="24">
        <f>ROUND(100 * 'Berechnungen Vorrat'!J55, 0)</f>
        <v>10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9140625" style="2" customWidth="1"/>
    <col min="2" max="2" width="12" style="2" customWidth="1"/>
    <col min="3" max="16384" width="11" style="2"/>
  </cols>
  <sheetData>
    <row r="1" spans="1:16" ht="21" x14ac:dyDescent="0.5">
      <c r="A1" s="1" t="s">
        <v>28</v>
      </c>
    </row>
    <row r="2" spans="1:16" x14ac:dyDescent="0.35">
      <c r="A2" s="10" t="s">
        <v>34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>
        <f>Kluppierungsprotokoll!B6</f>
        <v>0.69</v>
      </c>
      <c r="C6" s="3" t="s">
        <v>0</v>
      </c>
    </row>
    <row r="8" spans="1:16" ht="46.5" x14ac:dyDescent="0.3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>
        <f>Kluppierungsprotokoll!A9</f>
        <v>10</v>
      </c>
      <c r="B9" s="7">
        <f>Kluppierungsprotokoll!B9</f>
        <v>0.1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</row>
    <row r="10" spans="1:16" x14ac:dyDescent="0.3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</row>
    <row r="11" spans="1:16" x14ac:dyDescent="0.35">
      <c r="A11" s="8">
        <f>Kluppierungsprotokoll!A11</f>
        <v>18</v>
      </c>
      <c r="B11" s="8">
        <f>Kluppierungsprotokoll!B11</f>
        <v>0.2</v>
      </c>
      <c r="C11" s="8">
        <f>Kluppierungsprotokoll!C11/$B$6</f>
        <v>23.188405797101453</v>
      </c>
      <c r="D11" s="8">
        <f>Kluppierungsprotokoll!D11/$B$6</f>
        <v>1.4492753623188408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18.840579710144929</v>
      </c>
      <c r="I11" s="8">
        <f>Kluppierungsprotokoll!I11/$B$6</f>
        <v>0</v>
      </c>
      <c r="J11" s="8">
        <f>Kluppierungsprotokoll!J11/$B$6</f>
        <v>86.956521739130437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</row>
    <row r="12" spans="1:16" x14ac:dyDescent="0.35">
      <c r="A12" s="8">
        <f>Kluppierungsprotokoll!A12</f>
        <v>22</v>
      </c>
      <c r="B12" s="8">
        <f>Kluppierungsprotokoll!B12</f>
        <v>0.3</v>
      </c>
      <c r="C12" s="8">
        <f>Kluppierungsprotokoll!C12/$B$6</f>
        <v>14.492753623188406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7.2463768115942031</v>
      </c>
      <c r="I12" s="8">
        <f>Kluppierungsprotokoll!I12/$B$6</f>
        <v>0</v>
      </c>
      <c r="J12" s="8">
        <f>Kluppierungsprotokoll!J12/$B$6</f>
        <v>42.028985507246382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</row>
    <row r="13" spans="1:16" x14ac:dyDescent="0.35">
      <c r="A13" s="8">
        <f>Kluppierungsprotokoll!A13</f>
        <v>26</v>
      </c>
      <c r="B13" s="8">
        <f>Kluppierungsprotokoll!B13</f>
        <v>0.5</v>
      </c>
      <c r="C13" s="8">
        <f>Kluppierungsprotokoll!C13/$B$6</f>
        <v>23.188405797101453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5.7971014492753632</v>
      </c>
      <c r="I13" s="8">
        <f>Kluppierungsprotokoll!I13/$B$6</f>
        <v>0</v>
      </c>
      <c r="J13" s="8">
        <f>Kluppierungsprotokoll!J13/$B$6</f>
        <v>27.536231884057973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35">
      <c r="A14" s="8">
        <f>Kluppierungsprotokoll!A14</f>
        <v>30</v>
      </c>
      <c r="B14" s="8">
        <f>Kluppierungsprotokoll!B14</f>
        <v>0.7</v>
      </c>
      <c r="C14" s="8">
        <f>Kluppierungsprotokoll!C14/$B$6</f>
        <v>28.985507246376812</v>
      </c>
      <c r="D14" s="8">
        <f>Kluppierungsprotokoll!D14/$B$6</f>
        <v>2.8985507246376816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2.8985507246376816</v>
      </c>
      <c r="I14" s="8">
        <f>Kluppierungsprotokoll!I14/$B$6</f>
        <v>0</v>
      </c>
      <c r="J14" s="8">
        <f>Kluppierungsprotokoll!J14/$B$6</f>
        <v>14.492753623188406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</row>
    <row r="15" spans="1:16" x14ac:dyDescent="0.35">
      <c r="A15" s="8">
        <f>Kluppierungsprotokoll!A15</f>
        <v>34</v>
      </c>
      <c r="B15" s="8">
        <f>Kluppierungsprotokoll!B15</f>
        <v>1</v>
      </c>
      <c r="C15" s="8">
        <f>Kluppierungsprotokoll!C15/$B$6</f>
        <v>36.231884057971016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7.2463768115942031</v>
      </c>
      <c r="I15" s="8">
        <f>Kluppierungsprotokoll!I15/$B$6</f>
        <v>0</v>
      </c>
      <c r="J15" s="8">
        <f>Kluppierungsprotokoll!J15/$B$6</f>
        <v>7.2463768115942031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35">
      <c r="A16" s="8">
        <f>Kluppierungsprotokoll!A16</f>
        <v>38</v>
      </c>
      <c r="B16" s="8">
        <f>Kluppierungsprotokoll!B16</f>
        <v>1.3</v>
      </c>
      <c r="C16" s="8">
        <f>Kluppierungsprotokoll!C16/$B$6</f>
        <v>24.637681159420293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2.8985507246376816</v>
      </c>
      <c r="I16" s="8">
        <f>Kluppierungsprotokoll!I16/$B$6</f>
        <v>0</v>
      </c>
      <c r="J16" s="8">
        <f>Kluppierungsprotokoll!J16/$B$6</f>
        <v>4.3478260869565224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35">
      <c r="A17" s="8">
        <f>Kluppierungsprotokoll!A17</f>
        <v>42</v>
      </c>
      <c r="B17" s="8">
        <f>Kluppierungsprotokoll!B17</f>
        <v>1.6</v>
      </c>
      <c r="C17" s="8">
        <f>Kluppierungsprotokoll!C17/$B$6</f>
        <v>28.985507246376812</v>
      </c>
      <c r="D17" s="8">
        <f>Kluppierungsprotokoll!D17/$B$6</f>
        <v>1.4492753623188408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5.7971014492753632</v>
      </c>
      <c r="I17" s="8">
        <f>Kluppierungsprotokoll!I17/$B$6</f>
        <v>0</v>
      </c>
      <c r="J17" s="8">
        <f>Kluppierungsprotokoll!J17/$B$6</f>
        <v>1.4492753623188408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35">
      <c r="A18" s="8">
        <f>Kluppierungsprotokoll!A18</f>
        <v>46</v>
      </c>
      <c r="B18" s="8">
        <f>Kluppierungsprotokoll!B18</f>
        <v>2</v>
      </c>
      <c r="C18" s="8">
        <f>Kluppierungsprotokoll!C18/$B$6</f>
        <v>17.39130434782609</v>
      </c>
      <c r="D18" s="8">
        <f>Kluppierungsprotokoll!D18/$B$6</f>
        <v>1.4492753623188408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1.4492753623188408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35">
      <c r="A19" s="8">
        <f>Kluppierungsprotokoll!A19</f>
        <v>50</v>
      </c>
      <c r="B19" s="8">
        <f>Kluppierungsprotokoll!B19</f>
        <v>2.4</v>
      </c>
      <c r="C19" s="8">
        <f>Kluppierungsprotokoll!C19/$B$6</f>
        <v>36.231884057971016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4.3478260869565224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35">
      <c r="A20" s="8">
        <f>Kluppierungsprotokoll!A20</f>
        <v>54</v>
      </c>
      <c r="B20" s="8">
        <f>Kluppierungsprotokoll!B20</f>
        <v>2.8</v>
      </c>
      <c r="C20" s="8">
        <f>Kluppierungsprotokoll!C20/$B$6</f>
        <v>10.144927536231885</v>
      </c>
      <c r="D20" s="8">
        <f>Kluppierungsprotokoll!D20/$B$6</f>
        <v>2.8985507246376816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35">
      <c r="A21" s="8">
        <f>Kluppierungsprotokoll!A21</f>
        <v>58</v>
      </c>
      <c r="B21" s="8">
        <f>Kluppierungsprotokoll!B21</f>
        <v>3.3</v>
      </c>
      <c r="C21" s="8">
        <f>Kluppierungsprotokoll!C21/$B$6</f>
        <v>15.942028985507248</v>
      </c>
      <c r="D21" s="8">
        <f>Kluppierungsprotokoll!D21/$B$6</f>
        <v>1.4492753623188408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35">
      <c r="A22" s="8">
        <f>Kluppierungsprotokoll!A22</f>
        <v>62</v>
      </c>
      <c r="B22" s="8">
        <f>Kluppierungsprotokoll!B22</f>
        <v>3.8</v>
      </c>
      <c r="C22" s="8">
        <f>Kluppierungsprotokoll!C22/$B$6</f>
        <v>5.7971014492753632</v>
      </c>
      <c r="D22" s="8">
        <f>Kluppierungsprotokoll!D22/$B$6</f>
        <v>4.3478260869565224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35">
      <c r="A23" s="8">
        <f>Kluppierungsprotokoll!A23</f>
        <v>66</v>
      </c>
      <c r="B23" s="8">
        <f>Kluppierungsprotokoll!B23</f>
        <v>4.4000000000000004</v>
      </c>
      <c r="C23" s="8">
        <f>Kluppierungsprotokoll!C23/$B$6</f>
        <v>1.4492753623188408</v>
      </c>
      <c r="D23" s="8">
        <f>Kluppierungsprotokoll!D23/$B$6</f>
        <v>1.4492753623188408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35">
      <c r="A24" s="8">
        <f>Kluppierungsprotokoll!A24</f>
        <v>70</v>
      </c>
      <c r="B24" s="8">
        <f>Kluppierungsprotokoll!B24</f>
        <v>5</v>
      </c>
      <c r="C24" s="8">
        <f>Kluppierungsprotokoll!C24/$B$6</f>
        <v>2.8985507246376816</v>
      </c>
      <c r="D24" s="8">
        <f>Kluppierungsprotokoll!D24/$B$6</f>
        <v>4.3478260869565224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35">
      <c r="A25" s="8">
        <f>Kluppierungsprotokoll!A25</f>
        <v>74</v>
      </c>
      <c r="B25" s="8">
        <f>Kluppierungsprotokoll!B25</f>
        <v>5.7</v>
      </c>
      <c r="C25" s="8">
        <f>Kluppierungsprotokoll!C25/$B$6</f>
        <v>2.8985507246376816</v>
      </c>
      <c r="D25" s="8">
        <f>Kluppierungsprotokoll!D25/$B$6</f>
        <v>1.4492753623188408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35">
      <c r="A26" s="8">
        <f>Kluppierungsprotokoll!A26</f>
        <v>78</v>
      </c>
      <c r="B26" s="8">
        <f>Kluppierungsprotokoll!B26</f>
        <v>6.4</v>
      </c>
      <c r="C26" s="8">
        <f>Kluppierungsprotokoll!C26/$B$6</f>
        <v>2.8985507246376816</v>
      </c>
      <c r="D26" s="8">
        <f>Kluppierungsprotokoll!D26/$B$6</f>
        <v>1.4492753623188408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35">
      <c r="A27" s="8">
        <f>Kluppierungsprotokoll!A27</f>
        <v>82</v>
      </c>
      <c r="B27" s="8">
        <f>Kluppierungsprotokoll!B27</f>
        <v>7.1</v>
      </c>
      <c r="C27" s="8">
        <f>Kluppierungsprotokoll!C27/$B$6</f>
        <v>1.4492753623188408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35">
      <c r="A28" s="8">
        <f>Kluppierungsprotokoll!A28</f>
        <v>86</v>
      </c>
      <c r="B28" s="8">
        <f>Kluppierungsprotokoll!B28</f>
        <v>7.9</v>
      </c>
      <c r="C28" s="8">
        <f>Kluppierungsprotokoll!C28/$B$6</f>
        <v>0</v>
      </c>
      <c r="D28" s="8">
        <f>Kluppierungsprotokoll!D28/$B$6</f>
        <v>2.8985507246376816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35">
      <c r="A29" s="8">
        <f>Kluppierungsprotokoll!A29</f>
        <v>90</v>
      </c>
      <c r="B29" s="8">
        <f>Kluppierungsprotokoll!B29</f>
        <v>8.6999999999999993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1.4492753623188408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35">
      <c r="A30" s="8">
        <f>Kluppierungsprotokoll!A30</f>
        <v>94</v>
      </c>
      <c r="B30" s="8">
        <f>Kluppierungsprotokoll!B30</f>
        <v>9.5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35">
      <c r="A31" s="8">
        <f>Kluppierungsprotokoll!A31</f>
        <v>98</v>
      </c>
      <c r="B31" s="8">
        <f>Kluppierungsprotokoll!B31</f>
        <v>10.3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35">
      <c r="A32" s="8">
        <f>Kluppierungsprotokoll!A32</f>
        <v>102</v>
      </c>
      <c r="B32" s="8">
        <f>Kluppierungsprotokoll!B32</f>
        <v>11.2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35">
      <c r="A33" s="8">
        <f>Kluppierungsprotokoll!A33</f>
        <v>106</v>
      </c>
      <c r="B33" s="8">
        <f>Kluppierungsprotokoll!B33</f>
        <v>12.1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35">
      <c r="A34" s="8">
        <f>Kluppierungsprotokoll!A34</f>
        <v>110</v>
      </c>
      <c r="B34" s="8">
        <f>Kluppierungsprotokoll!B34</f>
        <v>13.1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3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3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3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3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3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3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3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3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3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3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3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3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3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3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3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3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3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9140625" style="2" customWidth="1"/>
    <col min="2" max="2" width="12" style="2" customWidth="1"/>
    <col min="3" max="16384" width="11" style="2"/>
  </cols>
  <sheetData>
    <row r="1" spans="1:16" ht="21" x14ac:dyDescent="0.5">
      <c r="A1" s="1" t="s">
        <v>29</v>
      </c>
    </row>
    <row r="2" spans="1:16" x14ac:dyDescent="0.35">
      <c r="A2" s="10" t="s">
        <v>33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>
        <f>Kluppierungsprotokoll!B6</f>
        <v>0.69</v>
      </c>
      <c r="C6" s="3" t="s">
        <v>0</v>
      </c>
    </row>
    <row r="8" spans="1:16" ht="46.5" x14ac:dyDescent="0.3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>
        <f>Kluppierungsprotokoll!A9</f>
        <v>10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3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</row>
    <row r="11" spans="1:16" x14ac:dyDescent="0.3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0.40715040790523715</v>
      </c>
      <c r="D11" s="8">
        <f>Kluppierungsprotokoll!D11*($A11/200)^2*PI()</f>
        <v>2.5446900494077322E-2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0.33080970642300517</v>
      </c>
      <c r="I11" s="8">
        <f>Kluppierungsprotokoll!I11*($A11/200)^2*PI()</f>
        <v>0</v>
      </c>
      <c r="J11" s="8">
        <f>Kluppierungsprotokoll!J11*($A11/200)^2*PI()</f>
        <v>1.5268140296446395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</row>
    <row r="12" spans="1:16" x14ac:dyDescent="0.3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0.38013271108436497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0.19006635554218249</v>
      </c>
      <c r="I12" s="8">
        <f>Kluppierungsprotokoll!I12*($A12/200)^2*PI()</f>
        <v>0</v>
      </c>
      <c r="J12" s="8">
        <f>Kluppierungsprotokoll!J12*($A12/200)^2*PI()</f>
        <v>1.1023848621446584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3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0.8494866535306802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0.21237166338267005</v>
      </c>
      <c r="I13" s="8">
        <f>Kluppierungsprotokoll!I13*($A13/200)^2*PI()</f>
        <v>0</v>
      </c>
      <c r="J13" s="8">
        <f>Kluppierungsprotokoll!J13*($A13/200)^2*PI()</f>
        <v>1.0087654010676828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3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1.4137166941154067</v>
      </c>
      <c r="D14" s="8">
        <f>Kluppierungsprotokoll!D14*($A14/200)^2*PI()</f>
        <v>0.1413716694115407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0.1413716694115407</v>
      </c>
      <c r="I14" s="8">
        <f>Kluppierungsprotokoll!I14*($A14/200)^2*PI()</f>
        <v>0</v>
      </c>
      <c r="J14" s="8">
        <f>Kluppierungsprotokoll!J14*($A14/200)^2*PI()</f>
        <v>0.70685834705770334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35">
      <c r="A15" s="8">
        <f>Kluppierungsprotokoll!A15</f>
        <v>34</v>
      </c>
      <c r="B15" s="8">
        <f>Kluppierungsprotokoll!B15</f>
        <v>1</v>
      </c>
      <c r="C15" s="8">
        <f>Kluppierungsprotokoll!C15*($A15/200)^2*PI()</f>
        <v>2.269800692218626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0.45396013844372518</v>
      </c>
      <c r="I15" s="8">
        <f>Kluppierungsprotokoll!I15*($A15/200)^2*PI()</f>
        <v>0</v>
      </c>
      <c r="J15" s="8">
        <f>Kluppierungsprotokoll!J15*($A15/200)^2*PI()</f>
        <v>0.45396013844372518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35">
      <c r="A16" s="8">
        <f>Kluppierungsprotokoll!A16</f>
        <v>38</v>
      </c>
      <c r="B16" s="8">
        <f>Kluppierungsprotokoll!B16</f>
        <v>1.3</v>
      </c>
      <c r="C16" s="8">
        <f>Kluppierungsprotokoll!C16*($A16/200)^2*PI()</f>
        <v>1.9279954115080562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0.22682298958918307</v>
      </c>
      <c r="I16" s="8">
        <f>Kluppierungsprotokoll!I16*($A16/200)^2*PI()</f>
        <v>0</v>
      </c>
      <c r="J16" s="8">
        <f>Kluppierungsprotokoll!J16*($A16/200)^2*PI()</f>
        <v>0.34023448438377463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35">
      <c r="A17" s="8">
        <f>Kluppierungsprotokoll!A17</f>
        <v>42</v>
      </c>
      <c r="B17" s="8">
        <f>Kluppierungsprotokoll!B17</f>
        <v>1.6</v>
      </c>
      <c r="C17" s="8">
        <f>Kluppierungsprotokoll!C17*($A17/200)^2*PI()</f>
        <v>2.770884720466197</v>
      </c>
      <c r="D17" s="8">
        <f>Kluppierungsprotokoll!D17*($A17/200)^2*PI()</f>
        <v>0.13854423602330987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0.55417694409323948</v>
      </c>
      <c r="I17" s="8">
        <f>Kluppierungsprotokoll!I17*($A17/200)^2*PI()</f>
        <v>0</v>
      </c>
      <c r="J17" s="8">
        <f>Kluppierungsprotokoll!J17*($A17/200)^2*PI()</f>
        <v>0.13854423602330987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35">
      <c r="A18" s="8">
        <f>Kluppierungsprotokoll!A18</f>
        <v>46</v>
      </c>
      <c r="B18" s="8">
        <f>Kluppierungsprotokoll!B18</f>
        <v>2</v>
      </c>
      <c r="C18" s="8">
        <f>Kluppierungsprotokoll!C18*($A18/200)^2*PI()</f>
        <v>1.9942830164988008</v>
      </c>
      <c r="D18" s="8">
        <f>Kluppierungsprotokoll!D18*($A18/200)^2*PI()</f>
        <v>0.16619025137490007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0.16619025137490007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35">
      <c r="A19" s="8">
        <f>Kluppierungsprotokoll!A19</f>
        <v>50</v>
      </c>
      <c r="B19" s="8">
        <f>Kluppierungsprotokoll!B19</f>
        <v>2.4</v>
      </c>
      <c r="C19" s="8">
        <f>Kluppierungsprotokoll!C19*($A19/200)^2*PI()</f>
        <v>4.908738521234052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0.58904862254808621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35">
      <c r="A20" s="8">
        <f>Kluppierungsprotokoll!A20</f>
        <v>54</v>
      </c>
      <c r="B20" s="8">
        <f>Kluppierungsprotokoll!B20</f>
        <v>2.8</v>
      </c>
      <c r="C20" s="8">
        <f>Kluppierungsprotokoll!C20*($A20/200)^2*PI()</f>
        <v>1.6031547311268717</v>
      </c>
      <c r="D20" s="8">
        <f>Kluppierungsprotokoll!D20*($A20/200)^2*PI()</f>
        <v>0.45804420889339187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35">
      <c r="A21" s="8">
        <f>Kluppierungsprotokoll!A21</f>
        <v>58</v>
      </c>
      <c r="B21" s="8">
        <f>Kluppierungsprotokoll!B21</f>
        <v>3.3</v>
      </c>
      <c r="C21" s="8">
        <f>Kluppierungsprotokoll!C21*($A21/200)^2*PI()</f>
        <v>2.9062873638359172</v>
      </c>
      <c r="D21" s="8">
        <f>Kluppierungsprotokoll!D21*($A21/200)^2*PI()</f>
        <v>0.26420794216690158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35">
      <c r="A22" s="8">
        <f>Kluppierungsprotokoll!A22</f>
        <v>62</v>
      </c>
      <c r="B22" s="8">
        <f>Kluppierungsprotokoll!B22</f>
        <v>3.8</v>
      </c>
      <c r="C22" s="8">
        <f>Kluppierungsprotokoll!C22*($A22/200)^2*PI()</f>
        <v>1.2076282160399165</v>
      </c>
      <c r="D22" s="8">
        <f>Kluppierungsprotokoll!D22*($A22/200)^2*PI()</f>
        <v>0.90572116202993735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35">
      <c r="A23" s="8">
        <f>Kluppierungsprotokoll!A23</f>
        <v>66</v>
      </c>
      <c r="B23" s="8">
        <f>Kluppierungsprotokoll!B23</f>
        <v>4.4000000000000004</v>
      </c>
      <c r="C23" s="8">
        <f>Kluppierungsprotokoll!C23*($A23/200)^2*PI()</f>
        <v>0.34211943997592853</v>
      </c>
      <c r="D23" s="8">
        <f>Kluppierungsprotokoll!D23*($A23/200)^2*PI()</f>
        <v>0.34211943997592853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35">
      <c r="A24" s="8">
        <f>Kluppierungsprotokoll!A24</f>
        <v>70</v>
      </c>
      <c r="B24" s="8">
        <f>Kluppierungsprotokoll!B24</f>
        <v>5</v>
      </c>
      <c r="C24" s="8">
        <f>Kluppierungsprotokoll!C24*($A24/200)^2*PI()</f>
        <v>0.76969020012949918</v>
      </c>
      <c r="D24" s="8">
        <f>Kluppierungsprotokoll!D24*($A24/200)^2*PI()</f>
        <v>1.1545353001942489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35">
      <c r="A25" s="8">
        <f>Kluppierungsprotokoll!A25</f>
        <v>74</v>
      </c>
      <c r="B25" s="8">
        <f>Kluppierungsprotokoll!B25</f>
        <v>5.7</v>
      </c>
      <c r="C25" s="8">
        <f>Kluppierungsprotokoll!C25*($A25/200)^2*PI()</f>
        <v>0.8601680685528853</v>
      </c>
      <c r="D25" s="8">
        <f>Kluppierungsprotokoll!D25*($A25/200)^2*PI()</f>
        <v>0.43008403427644265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35">
      <c r="A26" s="8">
        <f>Kluppierungsprotokoll!A26</f>
        <v>78</v>
      </c>
      <c r="B26" s="8">
        <f>Kluppierungsprotokoll!B26</f>
        <v>6.4</v>
      </c>
      <c r="C26" s="8">
        <f>Kluppierungsprotokoll!C26*($A26/200)^2*PI()</f>
        <v>0.9556724852220152</v>
      </c>
      <c r="D26" s="8">
        <f>Kluppierungsprotokoll!D26*($A26/200)^2*PI()</f>
        <v>0.4778362426110076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35">
      <c r="A27" s="8">
        <f>Kluppierungsprotokoll!A27</f>
        <v>82</v>
      </c>
      <c r="B27" s="8">
        <f>Kluppierungsprotokoll!B27</f>
        <v>7.1</v>
      </c>
      <c r="C27" s="8">
        <f>Kluppierungsprotokoll!C27*($A27/200)^2*PI()</f>
        <v>0.52810172506844411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35">
      <c r="A28" s="8">
        <f>Kluppierungsprotokoll!A28</f>
        <v>86</v>
      </c>
      <c r="B28" s="8">
        <f>Kluppierungsprotokoll!B28</f>
        <v>7.9</v>
      </c>
      <c r="C28" s="8">
        <f>Kluppierungsprotokoll!C28*($A28/200)^2*PI()</f>
        <v>0</v>
      </c>
      <c r="D28" s="8">
        <f>Kluppierungsprotokoll!D28*($A28/200)^2*PI()</f>
        <v>1.1617609632975054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35">
      <c r="A29" s="8">
        <f>Kluppierungsprotokoll!A29</f>
        <v>90</v>
      </c>
      <c r="B29" s="8">
        <f>Kluppierungsprotokoll!B29</f>
        <v>8.6999999999999993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0.63617251235193317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35">
      <c r="A30" s="8">
        <f>Kluppierungsprotokoll!A30</f>
        <v>94</v>
      </c>
      <c r="B30" s="8">
        <f>Kluppierungsprotokoll!B30</f>
        <v>9.5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35">
      <c r="A31" s="8">
        <f>Kluppierungsprotokoll!A31</f>
        <v>98</v>
      </c>
      <c r="B31" s="8">
        <f>Kluppierungsprotokoll!B31</f>
        <v>10.3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35">
      <c r="A32" s="8">
        <f>Kluppierungsprotokoll!A32</f>
        <v>102</v>
      </c>
      <c r="B32" s="8">
        <f>Kluppierungsprotokoll!B32</f>
        <v>11.2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35">
      <c r="A33" s="8">
        <f>Kluppierungsprotokoll!A33</f>
        <v>106</v>
      </c>
      <c r="B33" s="8">
        <f>Kluppierungsprotokoll!B33</f>
        <v>12.1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35">
      <c r="A34" s="8">
        <f>Kluppierungsprotokoll!A34</f>
        <v>110</v>
      </c>
      <c r="B34" s="8">
        <f>Kluppierungsprotokoll!B34</f>
        <v>13.1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3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3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3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3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3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3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3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3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3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3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3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3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3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3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3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3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3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35">
      <c r="A53" s="2" t="s">
        <v>24</v>
      </c>
      <c r="B53" s="2" t="s">
        <v>23</v>
      </c>
      <c r="C53" s="2">
        <f>SUM(C9:C51)</f>
        <v>26.095011058512899</v>
      </c>
      <c r="D53" s="2">
        <f t="shared" ref="D53:P53" si="0">SUM(D9:D51)</f>
        <v>5.6658623507491921</v>
      </c>
      <c r="E53" s="2">
        <f t="shared" si="0"/>
        <v>0</v>
      </c>
      <c r="F53" s="2">
        <f t="shared" si="0"/>
        <v>0</v>
      </c>
      <c r="G53" s="2">
        <f t="shared" si="0"/>
        <v>0</v>
      </c>
      <c r="H53" s="2">
        <f t="shared" si="0"/>
        <v>3.5009908531604652</v>
      </c>
      <c r="I53" s="2">
        <f t="shared" si="0"/>
        <v>0</v>
      </c>
      <c r="J53" s="2">
        <f t="shared" si="0"/>
        <v>5.2775614987654933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40.539425761188049</v>
      </c>
    </row>
    <row r="54" spans="1:17" x14ac:dyDescent="0.35">
      <c r="A54" s="2" t="s">
        <v>24</v>
      </c>
      <c r="B54" s="2" t="s">
        <v>26</v>
      </c>
      <c r="C54" s="2">
        <f>C53/$B$6</f>
        <v>37.818856606540436</v>
      </c>
      <c r="D54" s="2">
        <f t="shared" ref="D54:P54" si="1">D53/$B$6</f>
        <v>8.2113947112307137</v>
      </c>
      <c r="E54" s="2">
        <f t="shared" si="1"/>
        <v>0</v>
      </c>
      <c r="F54" s="2">
        <f t="shared" ref="F54" si="2">F53/$B$6</f>
        <v>0</v>
      </c>
      <c r="G54" s="2">
        <f t="shared" si="1"/>
        <v>0</v>
      </c>
      <c r="H54" s="2">
        <f t="shared" si="1"/>
        <v>5.0738997871890801</v>
      </c>
      <c r="I54" s="2">
        <f t="shared" si="1"/>
        <v>0</v>
      </c>
      <c r="J54" s="2">
        <f t="shared" si="1"/>
        <v>7.6486398532833242</v>
      </c>
      <c r="K54" s="2">
        <f t="shared" si="1"/>
        <v>0</v>
      </c>
      <c r="L54" s="2">
        <f t="shared" si="1"/>
        <v>0</v>
      </c>
      <c r="M54" s="2">
        <f t="shared" si="1"/>
        <v>0</v>
      </c>
      <c r="N54" s="2">
        <f t="shared" si="1"/>
        <v>0</v>
      </c>
      <c r="O54" s="2">
        <f t="shared" si="1"/>
        <v>0</v>
      </c>
      <c r="P54" s="2">
        <f t="shared" si="1"/>
        <v>0</v>
      </c>
      <c r="Q54" s="2">
        <f>SUM(C54:P54)</f>
        <v>58.752790958243551</v>
      </c>
    </row>
    <row r="55" spans="1:17" x14ac:dyDescent="0.35">
      <c r="A55" s="2" t="s">
        <v>24</v>
      </c>
      <c r="B55" s="2" t="s">
        <v>31</v>
      </c>
      <c r="C55" s="2">
        <f>C54/$Q54</f>
        <v>0.64369463968816121</v>
      </c>
      <c r="D55" s="2">
        <f t="shared" ref="D55:P55" si="3">D54/$Q54</f>
        <v>0.13976178113932783</v>
      </c>
      <c r="E55" s="2">
        <f t="shared" si="3"/>
        <v>0</v>
      </c>
      <c r="F55" s="2">
        <f t="shared" ref="F55" si="4">F54/$Q54</f>
        <v>0</v>
      </c>
      <c r="G55" s="2">
        <f t="shared" si="3"/>
        <v>0</v>
      </c>
      <c r="H55" s="2">
        <f t="shared" si="3"/>
        <v>8.6360149099898476E-2</v>
      </c>
      <c r="I55" s="2">
        <f t="shared" si="3"/>
        <v>0</v>
      </c>
      <c r="J55" s="2">
        <f t="shared" si="3"/>
        <v>0.13018343007261257</v>
      </c>
      <c r="K55" s="2">
        <f t="shared" si="3"/>
        <v>0</v>
      </c>
      <c r="L55" s="2">
        <f t="shared" si="3"/>
        <v>0</v>
      </c>
      <c r="M55" s="2">
        <f t="shared" si="3"/>
        <v>0</v>
      </c>
      <c r="N55" s="2">
        <f t="shared" si="3"/>
        <v>0</v>
      </c>
      <c r="O55" s="2">
        <f t="shared" si="3"/>
        <v>0</v>
      </c>
      <c r="P55" s="2">
        <f t="shared" si="3"/>
        <v>0</v>
      </c>
      <c r="Q55" s="2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9140625" style="2" customWidth="1"/>
    <col min="2" max="2" width="12" style="2" customWidth="1"/>
    <col min="3" max="16384" width="11" style="2"/>
  </cols>
  <sheetData>
    <row r="1" spans="1:16" ht="21" x14ac:dyDescent="0.5">
      <c r="A1" s="1" t="s">
        <v>30</v>
      </c>
    </row>
    <row r="2" spans="1:16" x14ac:dyDescent="0.35">
      <c r="A2" s="10" t="s">
        <v>32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>
        <f>Kluppierungsprotokoll!B6</f>
        <v>0.69</v>
      </c>
      <c r="C6" s="3" t="s">
        <v>0</v>
      </c>
    </row>
    <row r="8" spans="1:16" ht="46.5" x14ac:dyDescent="0.3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>
        <f>Kluppierungsprotokoll!A9</f>
        <v>10</v>
      </c>
      <c r="B9" s="7">
        <f>Kluppierungsprotokoll!B9</f>
        <v>0.1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</row>
    <row r="10" spans="1:16" x14ac:dyDescent="0.3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</row>
    <row r="11" spans="1:16" x14ac:dyDescent="0.35">
      <c r="A11" s="8">
        <f>Kluppierungsprotokoll!A11</f>
        <v>18</v>
      </c>
      <c r="B11" s="8">
        <f>Kluppierungsprotokoll!B11</f>
        <v>0.2</v>
      </c>
      <c r="C11" s="8">
        <f>Kluppierungsprotokoll!C11*$B11</f>
        <v>3.2</v>
      </c>
      <c r="D11" s="8">
        <f>Kluppierungsprotokoll!D11*$B11</f>
        <v>0.2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2.6</v>
      </c>
      <c r="I11" s="8">
        <f>Kluppierungsprotokoll!I11*$B11</f>
        <v>0</v>
      </c>
      <c r="J11" s="8">
        <f>Kluppierungsprotokoll!J11*$B11</f>
        <v>12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</row>
    <row r="12" spans="1:16" x14ac:dyDescent="0.35">
      <c r="A12" s="8">
        <f>Kluppierungsprotokoll!A12</f>
        <v>22</v>
      </c>
      <c r="B12" s="8">
        <f>Kluppierungsprotokoll!B12</f>
        <v>0.3</v>
      </c>
      <c r="C12" s="8">
        <f>Kluppierungsprotokoll!C12*$B12</f>
        <v>3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1.5</v>
      </c>
      <c r="I12" s="8">
        <f>Kluppierungsprotokoll!I12*$B12</f>
        <v>0</v>
      </c>
      <c r="J12" s="8">
        <f>Kluppierungsprotokoll!J12*$B12</f>
        <v>8.6999999999999993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</row>
    <row r="13" spans="1:16" x14ac:dyDescent="0.35">
      <c r="A13" s="8">
        <f>Kluppierungsprotokoll!A13</f>
        <v>26</v>
      </c>
      <c r="B13" s="8">
        <f>Kluppierungsprotokoll!B13</f>
        <v>0.5</v>
      </c>
      <c r="C13" s="8">
        <f>Kluppierungsprotokoll!C13*$B13</f>
        <v>8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2</v>
      </c>
      <c r="I13" s="8">
        <f>Kluppierungsprotokoll!I13*$B13</f>
        <v>0</v>
      </c>
      <c r="J13" s="8">
        <f>Kluppierungsprotokoll!J13*$B13</f>
        <v>9.5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35">
      <c r="A14" s="8">
        <f>Kluppierungsprotokoll!A14</f>
        <v>30</v>
      </c>
      <c r="B14" s="8">
        <f>Kluppierungsprotokoll!B14</f>
        <v>0.7</v>
      </c>
      <c r="C14" s="8">
        <f>Kluppierungsprotokoll!C14*$B14</f>
        <v>14</v>
      </c>
      <c r="D14" s="8">
        <f>Kluppierungsprotokoll!D14*$B14</f>
        <v>1.4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1.4</v>
      </c>
      <c r="I14" s="8">
        <f>Kluppierungsprotokoll!I14*$B14</f>
        <v>0</v>
      </c>
      <c r="J14" s="8">
        <f>Kluppierungsprotokoll!J14*$B14</f>
        <v>7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35">
      <c r="A15" s="8">
        <f>Kluppierungsprotokoll!A15</f>
        <v>34</v>
      </c>
      <c r="B15" s="8">
        <f>Kluppierungsprotokoll!B15</f>
        <v>1</v>
      </c>
      <c r="C15" s="8">
        <f>Kluppierungsprotokoll!C15*$B15</f>
        <v>25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5</v>
      </c>
      <c r="I15" s="8">
        <f>Kluppierungsprotokoll!I15*$B15</f>
        <v>0</v>
      </c>
      <c r="J15" s="8">
        <f>Kluppierungsprotokoll!J15*$B15</f>
        <v>5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35">
      <c r="A16" s="8">
        <f>Kluppierungsprotokoll!A16</f>
        <v>38</v>
      </c>
      <c r="B16" s="8">
        <f>Kluppierungsprotokoll!B16</f>
        <v>1.3</v>
      </c>
      <c r="C16" s="8">
        <f>Kluppierungsprotokoll!C16*$B16</f>
        <v>22.1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2.6</v>
      </c>
      <c r="I16" s="8">
        <f>Kluppierungsprotokoll!I16*$B16</f>
        <v>0</v>
      </c>
      <c r="J16" s="8">
        <f>Kluppierungsprotokoll!J16*$B16</f>
        <v>3.9000000000000004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35">
      <c r="A17" s="8">
        <f>Kluppierungsprotokoll!A17</f>
        <v>42</v>
      </c>
      <c r="B17" s="8">
        <f>Kluppierungsprotokoll!B17</f>
        <v>1.6</v>
      </c>
      <c r="C17" s="8">
        <f>Kluppierungsprotokoll!C17*$B17</f>
        <v>32</v>
      </c>
      <c r="D17" s="8">
        <f>Kluppierungsprotokoll!D17*$B17</f>
        <v>1.6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6.4</v>
      </c>
      <c r="I17" s="8">
        <f>Kluppierungsprotokoll!I17*$B17</f>
        <v>0</v>
      </c>
      <c r="J17" s="8">
        <f>Kluppierungsprotokoll!J17*$B17</f>
        <v>1.6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35">
      <c r="A18" s="8">
        <f>Kluppierungsprotokoll!A18</f>
        <v>46</v>
      </c>
      <c r="B18" s="8">
        <f>Kluppierungsprotokoll!B18</f>
        <v>2</v>
      </c>
      <c r="C18" s="8">
        <f>Kluppierungsprotokoll!C18*$B18</f>
        <v>24</v>
      </c>
      <c r="D18" s="8">
        <f>Kluppierungsprotokoll!D18*$B18</f>
        <v>2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2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35">
      <c r="A19" s="8">
        <f>Kluppierungsprotokoll!A19</f>
        <v>50</v>
      </c>
      <c r="B19" s="8">
        <f>Kluppierungsprotokoll!B19</f>
        <v>2.4</v>
      </c>
      <c r="C19" s="8">
        <f>Kluppierungsprotokoll!C19*$B19</f>
        <v>60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7.1999999999999993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35">
      <c r="A20" s="8">
        <f>Kluppierungsprotokoll!A20</f>
        <v>54</v>
      </c>
      <c r="B20" s="8">
        <f>Kluppierungsprotokoll!B20</f>
        <v>2.8</v>
      </c>
      <c r="C20" s="8">
        <f>Kluppierungsprotokoll!C20*$B20</f>
        <v>19.599999999999998</v>
      </c>
      <c r="D20" s="8">
        <f>Kluppierungsprotokoll!D20*$B20</f>
        <v>5.6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35">
      <c r="A21" s="8">
        <f>Kluppierungsprotokoll!A21</f>
        <v>58</v>
      </c>
      <c r="B21" s="8">
        <f>Kluppierungsprotokoll!B21</f>
        <v>3.3</v>
      </c>
      <c r="C21" s="8">
        <f>Kluppierungsprotokoll!C21*$B21</f>
        <v>36.299999999999997</v>
      </c>
      <c r="D21" s="8">
        <f>Kluppierungsprotokoll!D21*$B21</f>
        <v>3.3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35">
      <c r="A22" s="8">
        <f>Kluppierungsprotokoll!A22</f>
        <v>62</v>
      </c>
      <c r="B22" s="8">
        <f>Kluppierungsprotokoll!B22</f>
        <v>3.8</v>
      </c>
      <c r="C22" s="8">
        <f>Kluppierungsprotokoll!C22*$B22</f>
        <v>15.2</v>
      </c>
      <c r="D22" s="8">
        <f>Kluppierungsprotokoll!D22*$B22</f>
        <v>11.399999999999999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35">
      <c r="A23" s="8">
        <f>Kluppierungsprotokoll!A23</f>
        <v>66</v>
      </c>
      <c r="B23" s="8">
        <f>Kluppierungsprotokoll!B23</f>
        <v>4.4000000000000004</v>
      </c>
      <c r="C23" s="8">
        <f>Kluppierungsprotokoll!C23*$B23</f>
        <v>4.4000000000000004</v>
      </c>
      <c r="D23" s="8">
        <f>Kluppierungsprotokoll!D23*$B23</f>
        <v>4.4000000000000004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35">
      <c r="A24" s="8">
        <f>Kluppierungsprotokoll!A24</f>
        <v>70</v>
      </c>
      <c r="B24" s="8">
        <f>Kluppierungsprotokoll!B24</f>
        <v>5</v>
      </c>
      <c r="C24" s="8">
        <f>Kluppierungsprotokoll!C24*$B24</f>
        <v>10</v>
      </c>
      <c r="D24" s="8">
        <f>Kluppierungsprotokoll!D24*$B24</f>
        <v>15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35">
      <c r="A25" s="8">
        <f>Kluppierungsprotokoll!A25</f>
        <v>74</v>
      </c>
      <c r="B25" s="8">
        <f>Kluppierungsprotokoll!B25</f>
        <v>5.7</v>
      </c>
      <c r="C25" s="8">
        <f>Kluppierungsprotokoll!C25*$B25</f>
        <v>11.4</v>
      </c>
      <c r="D25" s="8">
        <f>Kluppierungsprotokoll!D25*$B25</f>
        <v>5.7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35">
      <c r="A26" s="8">
        <f>Kluppierungsprotokoll!A26</f>
        <v>78</v>
      </c>
      <c r="B26" s="8">
        <f>Kluppierungsprotokoll!B26</f>
        <v>6.4</v>
      </c>
      <c r="C26" s="8">
        <f>Kluppierungsprotokoll!C26*$B26</f>
        <v>12.8</v>
      </c>
      <c r="D26" s="8">
        <f>Kluppierungsprotokoll!D26*$B26</f>
        <v>6.4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35">
      <c r="A27" s="8">
        <f>Kluppierungsprotokoll!A27</f>
        <v>82</v>
      </c>
      <c r="B27" s="8">
        <f>Kluppierungsprotokoll!B27</f>
        <v>7.1</v>
      </c>
      <c r="C27" s="8">
        <f>Kluppierungsprotokoll!C27*$B27</f>
        <v>7.1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35">
      <c r="A28" s="8">
        <f>Kluppierungsprotokoll!A28</f>
        <v>86</v>
      </c>
      <c r="B28" s="8">
        <f>Kluppierungsprotokoll!B28</f>
        <v>7.9</v>
      </c>
      <c r="C28" s="8">
        <f>Kluppierungsprotokoll!C28*$B28</f>
        <v>0</v>
      </c>
      <c r="D28" s="8">
        <f>Kluppierungsprotokoll!D28*$B28</f>
        <v>15.8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35">
      <c r="A29" s="8">
        <f>Kluppierungsprotokoll!A29</f>
        <v>90</v>
      </c>
      <c r="B29" s="8">
        <f>Kluppierungsprotokoll!B29</f>
        <v>8.6999999999999993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8.6999999999999993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35">
      <c r="A30" s="8">
        <f>Kluppierungsprotokoll!A30</f>
        <v>94</v>
      </c>
      <c r="B30" s="8">
        <f>Kluppierungsprotokoll!B30</f>
        <v>9.5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35">
      <c r="A31" s="8">
        <f>Kluppierungsprotokoll!A31</f>
        <v>98</v>
      </c>
      <c r="B31" s="8">
        <f>Kluppierungsprotokoll!B31</f>
        <v>10.3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35">
      <c r="A32" s="8">
        <f>Kluppierungsprotokoll!A32</f>
        <v>102</v>
      </c>
      <c r="B32" s="8">
        <f>Kluppierungsprotokoll!B32</f>
        <v>11.2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35">
      <c r="A33" s="8">
        <f>Kluppierungsprotokoll!A33</f>
        <v>106</v>
      </c>
      <c r="B33" s="8">
        <f>Kluppierungsprotokoll!B33</f>
        <v>12.1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35">
      <c r="A34" s="8">
        <f>Kluppierungsprotokoll!A34</f>
        <v>110</v>
      </c>
      <c r="B34" s="8">
        <f>Kluppierungsprotokoll!B34</f>
        <v>13.1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3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3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3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3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3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3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3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3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3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3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3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3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3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3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3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3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3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35">
      <c r="A53" s="2" t="s">
        <v>25</v>
      </c>
      <c r="B53" s="2" t="s">
        <v>23</v>
      </c>
      <c r="C53" s="2">
        <f>SUM(C9:C51)</f>
        <v>308.09999999999997</v>
      </c>
      <c r="D53" s="2">
        <f t="shared" ref="D53:P53" si="0">SUM(D9:D51)</f>
        <v>72.8</v>
      </c>
      <c r="E53" s="2">
        <f t="shared" si="0"/>
        <v>0</v>
      </c>
      <c r="F53" s="2">
        <f t="shared" ref="F53" si="1">SUM(F9:F51)</f>
        <v>0</v>
      </c>
      <c r="G53" s="2">
        <f t="shared" si="0"/>
        <v>0</v>
      </c>
      <c r="H53" s="2">
        <f t="shared" si="0"/>
        <v>39.4</v>
      </c>
      <c r="I53" s="2">
        <f t="shared" si="0"/>
        <v>0</v>
      </c>
      <c r="J53" s="2">
        <f t="shared" si="0"/>
        <v>47.7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467.99999999999994</v>
      </c>
    </row>
    <row r="54" spans="1:17" x14ac:dyDescent="0.35">
      <c r="A54" s="2" t="s">
        <v>25</v>
      </c>
      <c r="B54" s="2" t="s">
        <v>26</v>
      </c>
      <c r="C54" s="2">
        <f>C53/$B$6</f>
        <v>446.52173913043475</v>
      </c>
      <c r="D54" s="2">
        <f t="shared" ref="D54:P54" si="2">D53/$B$6</f>
        <v>105.50724637681159</v>
      </c>
      <c r="E54" s="2">
        <f t="shared" si="2"/>
        <v>0</v>
      </c>
      <c r="F54" s="2">
        <f t="shared" ref="F54" si="3">F53/$B$6</f>
        <v>0</v>
      </c>
      <c r="G54" s="2">
        <f t="shared" si="2"/>
        <v>0</v>
      </c>
      <c r="H54" s="2">
        <f t="shared" si="2"/>
        <v>57.10144927536232</v>
      </c>
      <c r="I54" s="2">
        <f t="shared" si="2"/>
        <v>0</v>
      </c>
      <c r="J54" s="2">
        <f t="shared" si="2"/>
        <v>69.130434782608702</v>
      </c>
      <c r="K54" s="2">
        <f t="shared" si="2"/>
        <v>0</v>
      </c>
      <c r="L54" s="2">
        <f t="shared" si="2"/>
        <v>0</v>
      </c>
      <c r="M54" s="2">
        <f t="shared" si="2"/>
        <v>0</v>
      </c>
      <c r="N54" s="2">
        <f t="shared" si="2"/>
        <v>0</v>
      </c>
      <c r="O54" s="2">
        <f t="shared" si="2"/>
        <v>0</v>
      </c>
      <c r="P54" s="2">
        <f t="shared" si="2"/>
        <v>0</v>
      </c>
      <c r="Q54" s="2">
        <f>SUM(C54:P54)</f>
        <v>678.26086956521749</v>
      </c>
    </row>
    <row r="55" spans="1:17" x14ac:dyDescent="0.35">
      <c r="A55" s="2" t="s">
        <v>25</v>
      </c>
      <c r="B55" s="2" t="s">
        <v>31</v>
      </c>
      <c r="C55" s="2">
        <f>C54/$Q54</f>
        <v>0.65833333333333321</v>
      </c>
      <c r="D55" s="2">
        <f t="shared" ref="D55:P55" si="4">D54/$Q54</f>
        <v>0.15555555555555553</v>
      </c>
      <c r="E55" s="2">
        <f t="shared" si="4"/>
        <v>0</v>
      </c>
      <c r="F55" s="2">
        <f t="shared" ref="F55" si="5">F54/$Q54</f>
        <v>0</v>
      </c>
      <c r="G55" s="2">
        <f t="shared" si="4"/>
        <v>0</v>
      </c>
      <c r="H55" s="2">
        <f t="shared" si="4"/>
        <v>8.418803418803418E-2</v>
      </c>
      <c r="I55" s="2">
        <f t="shared" si="4"/>
        <v>0</v>
      </c>
      <c r="J55" s="2">
        <f t="shared" si="4"/>
        <v>0.10192307692307692</v>
      </c>
      <c r="K55" s="2">
        <f t="shared" si="4"/>
        <v>0</v>
      </c>
      <c r="L55" s="2">
        <f t="shared" si="4"/>
        <v>0</v>
      </c>
      <c r="M55" s="2">
        <f t="shared" si="4"/>
        <v>0</v>
      </c>
      <c r="N55" s="2">
        <f t="shared" si="4"/>
        <v>0</v>
      </c>
      <c r="O55" s="2">
        <f t="shared" si="4"/>
        <v>0</v>
      </c>
      <c r="P55" s="2">
        <f t="shared" si="4"/>
        <v>0</v>
      </c>
      <c r="Q55" s="2">
        <f>SUM(C55:P55)</f>
        <v>0.99999999999999989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Luthi Serge</cp:lastModifiedBy>
  <dcterms:created xsi:type="dcterms:W3CDTF">2022-03-10T11:48:40Z</dcterms:created>
  <dcterms:modified xsi:type="dcterms:W3CDTF">2023-01-09T09:43:16Z</dcterms:modified>
</cp:coreProperties>
</file>