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00404564\Downloads\Neuer Ordner\"/>
    </mc:Choice>
  </mc:AlternateContent>
  <bookViews>
    <workbookView xWindow="0" yWindow="0" windowWidth="28800" windowHeight="13950"/>
  </bookViews>
  <sheets>
    <sheet name="Kluppierungsprotokoll" sheetId="2" r:id="rId1"/>
    <sheet name="Berechnungen Stammzahlen" sheetId="4" state="hidden" r:id="rId2"/>
    <sheet name="Berechnungen Grundflaeche" sheetId="5" state="hidden" r:id="rId3"/>
    <sheet name="Berechnungen Vorrat" sheetId="6" state="hidden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1" i="6" l="1"/>
  <c r="D31" i="6"/>
  <c r="E31" i="6"/>
  <c r="F31" i="6"/>
  <c r="G31" i="6"/>
  <c r="H31" i="6"/>
  <c r="I31" i="6"/>
  <c r="J31" i="6"/>
  <c r="K31" i="6"/>
  <c r="L31" i="6"/>
  <c r="M31" i="6"/>
  <c r="N31" i="6"/>
  <c r="O31" i="6"/>
  <c r="P31" i="6"/>
  <c r="Q31" i="6"/>
  <c r="R31" i="6"/>
  <c r="S31" i="6"/>
  <c r="C32" i="6"/>
  <c r="D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C33" i="6"/>
  <c r="D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C34" i="6"/>
  <c r="D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C35" i="6"/>
  <c r="D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C36" i="6"/>
  <c r="D36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C37" i="6"/>
  <c r="D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C38" i="6"/>
  <c r="D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C39" i="6"/>
  <c r="D39" i="6"/>
  <c r="E39" i="6"/>
  <c r="F39" i="6"/>
  <c r="G39" i="6"/>
  <c r="H39" i="6"/>
  <c r="I39" i="6"/>
  <c r="J39" i="6"/>
  <c r="K39" i="6"/>
  <c r="L39" i="6"/>
  <c r="M39" i="6"/>
  <c r="N39" i="6"/>
  <c r="O39" i="6"/>
  <c r="P39" i="6"/>
  <c r="Q39" i="6"/>
  <c r="R39" i="6"/>
  <c r="S39" i="6"/>
  <c r="C40" i="6"/>
  <c r="D40" i="6"/>
  <c r="E40" i="6"/>
  <c r="F40" i="6"/>
  <c r="G40" i="6"/>
  <c r="H40" i="6"/>
  <c r="I40" i="6"/>
  <c r="J40" i="6"/>
  <c r="K40" i="6"/>
  <c r="L40" i="6"/>
  <c r="M40" i="6"/>
  <c r="N40" i="6"/>
  <c r="O40" i="6"/>
  <c r="P40" i="6"/>
  <c r="Q40" i="6"/>
  <c r="R40" i="6"/>
  <c r="S40" i="6"/>
  <c r="C41" i="6"/>
  <c r="D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C42" i="6"/>
  <c r="D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C43" i="6"/>
  <c r="D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C44" i="6"/>
  <c r="D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C45" i="6"/>
  <c r="D45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31" i="5" l="1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D30" i="6" l="1"/>
  <c r="H30" i="6"/>
  <c r="L30" i="6"/>
  <c r="P30" i="6"/>
  <c r="F30" i="6"/>
  <c r="N30" i="6"/>
  <c r="C30" i="6"/>
  <c r="O30" i="6"/>
  <c r="E30" i="6"/>
  <c r="I30" i="6"/>
  <c r="M30" i="6"/>
  <c r="Q30" i="6"/>
  <c r="J30" i="6"/>
  <c r="R30" i="6"/>
  <c r="G30" i="6"/>
  <c r="K30" i="6"/>
  <c r="S30" i="6"/>
  <c r="E30" i="5"/>
  <c r="I30" i="5"/>
  <c r="M30" i="5"/>
  <c r="Q30" i="5"/>
  <c r="F30" i="5"/>
  <c r="J30" i="5"/>
  <c r="N30" i="5"/>
  <c r="R30" i="5"/>
  <c r="C30" i="5"/>
  <c r="G30" i="5"/>
  <c r="K30" i="5"/>
  <c r="O30" i="5"/>
  <c r="S30" i="5"/>
  <c r="D30" i="5"/>
  <c r="H30" i="5"/>
  <c r="L30" i="5"/>
  <c r="P30" i="5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<sst xmlns="http://schemas.openxmlformats.org/spreadsheetml/2006/main" count="155" uniqueCount="52">
  <si>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</si>
  <si>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</si>
  <si>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</si>
  <si>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</si>
  <si>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</si>
  <si>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</si>
  <si>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</si>
  <si>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</si>
  <si>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</si>
  <si>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</si>
  <si>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</si>
  <si>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</si>
  <si>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</si>
  <si>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</si>
  <si>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</si>
  <si>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</si>
  <si>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</si>
  <si>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</si>
  <si>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</si>
  <si>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</si>
  <si>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</si>
  <si>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</si>
  <si>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</si>
  <si>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</si>
  <si>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</si>
  <si>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</si>
  <si>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</si>
  <si>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</si>
  <si>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</si>
  <si>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</si>
  <si>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</si>
  <si>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</si>
  <si>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</si>
  <si>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</si>
  <si>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</si>
  <si>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</si>
  <si>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</si>
  <si>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</si>
  <si>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</si>
  <si>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</si>
  <si>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</si>
  <si>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</si>
  <si>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</si>
  <si>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</si>
  <si>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</si>
  <si>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</si>
  <si>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</si>
  <si>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</si>
  <si>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</si>
  <si>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</si>
  <si>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</si>
  <si>
    <t>wf08 Schwändeliflue Flühli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</si>
</sst>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14" fontId="0" fillId="0" borderId="0" xfId="0" applyNumberFormat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abSelected="1" workbookViewId="0">
      <selection activeCell="R16" sqref="R16"/>
    </sheetView>
  </sheetViews>
  <sheetFormatPr baseColWidth="10"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51</v>
      </c>
    </row>
    <row r="4" spans="1:19" x14ac:dyDescent="0.25">
      <c r="A4" s="13" t="s">
        <v>16</v>
      </c>
      <c r="B4" s="28">
        <v>40359</v>
      </c>
    </row>
    <row r="5" spans="1:19" x14ac:dyDescent="0.25">
      <c r="A5" s="13" t="s">
        <v>17</v>
      </c>
      <c r="B5" s="10" t="s">
        <v>47</v>
      </c>
    </row>
    <row r="6" spans="1:19" x14ac:dyDescent="0.25">
      <c r="A6" s="13" t="s">
        <v>18</v>
      </c>
      <c r="B6" s="6">
        <v>1.1299999999999999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5">
      <c r="A9" s="7">
        <v>14</v>
      </c>
      <c r="B9" s="7">
        <v>0.1</v>
      </c>
      <c r="C9" s="7">
        <v>17</v>
      </c>
      <c r="D9" s="7"/>
      <c r="E9" s="7"/>
      <c r="F9" s="7"/>
      <c r="G9" s="7"/>
      <c r="H9" s="7"/>
      <c r="I9" s="7">
        <v>1</v>
      </c>
      <c r="J9" s="7"/>
      <c r="K9" s="7">
        <v>6</v>
      </c>
      <c r="L9" s="7"/>
      <c r="M9" s="7"/>
      <c r="N9" s="7"/>
      <c r="O9" s="7"/>
      <c r="P9" s="7"/>
      <c r="Q9" s="7"/>
      <c r="R9" s="7"/>
      <c r="S9" s="7"/>
    </row>
    <row r="10" spans="1:19" x14ac:dyDescent="0.25">
      <c r="A10" s="8">
        <v>18</v>
      </c>
      <c r="B10" s="8">
        <v>0.2</v>
      </c>
      <c r="C10" s="8">
        <v>32</v>
      </c>
      <c r="D10" s="8">
        <v>2</v>
      </c>
      <c r="E10" s="8"/>
      <c r="F10" s="8"/>
      <c r="G10" s="8"/>
      <c r="H10" s="8"/>
      <c r="I10" s="8"/>
      <c r="J10" s="8"/>
      <c r="K10" s="8">
        <v>4</v>
      </c>
      <c r="L10" s="8"/>
      <c r="M10" s="8"/>
      <c r="N10" s="8"/>
      <c r="O10" s="8"/>
      <c r="P10" s="8"/>
      <c r="Q10" s="8"/>
      <c r="R10" s="8"/>
      <c r="S10" s="8">
        <v>2</v>
      </c>
    </row>
    <row r="11" spans="1:19" x14ac:dyDescent="0.25">
      <c r="A11" s="8">
        <v>22</v>
      </c>
      <c r="B11" s="8">
        <v>0.3</v>
      </c>
      <c r="C11" s="8">
        <v>31</v>
      </c>
      <c r="D11" s="8">
        <v>2</v>
      </c>
      <c r="E11" s="8"/>
      <c r="F11" s="8"/>
      <c r="G11" s="8"/>
      <c r="H11" s="8"/>
      <c r="I11" s="8">
        <v>1</v>
      </c>
      <c r="J11" s="8"/>
      <c r="K11" s="8">
        <v>2</v>
      </c>
      <c r="L11" s="8"/>
      <c r="M11" s="8"/>
      <c r="N11" s="8"/>
      <c r="O11" s="8"/>
      <c r="P11" s="8"/>
      <c r="Q11" s="8"/>
      <c r="R11" s="8"/>
      <c r="S11" s="8"/>
    </row>
    <row r="12" spans="1:19" x14ac:dyDescent="0.25">
      <c r="A12" s="8">
        <v>26</v>
      </c>
      <c r="B12" s="8">
        <v>0.5</v>
      </c>
      <c r="C12" s="8">
        <v>33</v>
      </c>
      <c r="D12" s="8">
        <v>3</v>
      </c>
      <c r="E12" s="8"/>
      <c r="F12" s="8"/>
      <c r="G12" s="8"/>
      <c r="H12" s="8"/>
      <c r="I12" s="8">
        <v>1</v>
      </c>
      <c r="J12" s="8"/>
      <c r="K12" s="8"/>
      <c r="L12" s="8"/>
      <c r="M12" s="8"/>
      <c r="N12" s="8"/>
      <c r="O12" s="8"/>
      <c r="P12" s="8"/>
      <c r="Q12" s="8"/>
      <c r="R12" s="8"/>
      <c r="S12" s="8"/>
    </row>
    <row r="13" spans="1:19" x14ac:dyDescent="0.25">
      <c r="A13" s="8">
        <v>30</v>
      </c>
      <c r="B13" s="8">
        <v>0.7</v>
      </c>
      <c r="C13" s="8">
        <v>37</v>
      </c>
      <c r="D13" s="8"/>
      <c r="E13" s="8"/>
      <c r="F13" s="8"/>
      <c r="G13" s="8"/>
      <c r="H13" s="8"/>
      <c r="I13" s="8">
        <v>1</v>
      </c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8">
        <v>34</v>
      </c>
      <c r="B14" s="8">
        <v>0.9</v>
      </c>
      <c r="C14" s="8">
        <v>40</v>
      </c>
      <c r="D14" s="8">
        <v>2</v>
      </c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</row>
    <row r="15" spans="1:19" x14ac:dyDescent="0.25">
      <c r="A15" s="8">
        <v>38</v>
      </c>
      <c r="B15" s="8">
        <v>1.2</v>
      </c>
      <c r="C15" s="8">
        <v>37</v>
      </c>
      <c r="D15" s="8">
        <v>1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8">
        <v>42</v>
      </c>
      <c r="B16" s="8">
        <v>1.5</v>
      </c>
      <c r="C16" s="8">
        <v>44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8">
        <v>46</v>
      </c>
      <c r="B17" s="8">
        <v>1.9</v>
      </c>
      <c r="C17" s="8">
        <v>48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8">
        <v>50</v>
      </c>
      <c r="B18" s="8">
        <v>2.2999999999999998</v>
      </c>
      <c r="C18" s="8">
        <v>52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8">
        <v>54</v>
      </c>
      <c r="B19" s="8">
        <v>2.75</v>
      </c>
      <c r="C19" s="8">
        <v>34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8">
        <v>58</v>
      </c>
      <c r="B20" s="8">
        <v>3.25</v>
      </c>
      <c r="C20" s="8">
        <v>16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8">
        <v>62</v>
      </c>
      <c r="B21" s="8">
        <v>3.75</v>
      </c>
      <c r="C21" s="8">
        <v>17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8">
        <v>66</v>
      </c>
      <c r="B22" s="8">
        <v>4.25</v>
      </c>
      <c r="C22" s="8">
        <v>11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8">
        <v>70</v>
      </c>
      <c r="B23" s="8">
        <v>4.75</v>
      </c>
      <c r="C23" s="8">
        <v>1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8">
        <v>74</v>
      </c>
      <c r="B24" s="8">
        <v>5.25</v>
      </c>
      <c r="C24" s="8">
        <v>3</v>
      </c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8">
        <v>78</v>
      </c>
      <c r="B25" s="8">
        <v>5.8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8">
        <v>82</v>
      </c>
      <c r="B26" s="8">
        <v>6.4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8">
        <v>86</v>
      </c>
      <c r="B27" s="8">
        <v>7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8">
        <v>90</v>
      </c>
      <c r="B28" s="8">
        <v>7.6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8">
        <v>94</v>
      </c>
      <c r="B29" s="8">
        <v>8.3000000000000007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8">
        <v>98</v>
      </c>
      <c r="B30" s="8">
        <v>9.1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453</v>
      </c>
      <c r="D54" s="12">
        <f t="shared" ref="D54:S54" si="0">SUM(D9:D51)</f>
        <v>10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4</v>
      </c>
      <c r="J54" s="12">
        <f t="shared" si="0"/>
        <v>0</v>
      </c>
      <c r="K54" s="12">
        <f t="shared" si="0"/>
        <v>12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0</v>
      </c>
      <c r="Q54" s="12">
        <f t="shared" si="2"/>
        <v>0</v>
      </c>
      <c r="R54" s="12">
        <f t="shared" si="0"/>
        <v>0</v>
      </c>
      <c r="S54" s="12">
        <f t="shared" si="0"/>
        <v>2</v>
      </c>
      <c r="T54" s="13">
        <f>SUM(C54:S54)</f>
        <v>481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400.9</v>
      </c>
      <c r="D55" s="20">
        <f t="shared" ref="D55:S55" si="3">ROUND(D54/$B$6, 1)</f>
        <v>8.8000000000000007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3.5</v>
      </c>
      <c r="J55" s="20">
        <f t="shared" si="3"/>
        <v>0</v>
      </c>
      <c r="K55" s="20">
        <f t="shared" si="3"/>
        <v>10.6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0</v>
      </c>
      <c r="Q55" s="20">
        <f t="shared" si="5"/>
        <v>0</v>
      </c>
      <c r="R55" s="20">
        <f t="shared" si="3"/>
        <v>0</v>
      </c>
      <c r="S55" s="20">
        <f t="shared" si="3"/>
        <v>1.8</v>
      </c>
      <c r="T55" s="21">
        <f>ROUND(SUM(C55:S55),0)</f>
        <v>426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61.32</v>
      </c>
      <c r="D56" s="22">
        <f>ROUND('Berechnungen Grundflaeche'!D53, 2)</f>
        <v>0.57999999999999996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0.18</v>
      </c>
      <c r="J56" s="22">
        <f>ROUND('Berechnungen Grundflaeche'!J53, 2)</f>
        <v>0</v>
      </c>
      <c r="K56" s="22">
        <f>ROUND('Berechnungen Grundflaeche'!K53, 2)</f>
        <v>0.27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0</v>
      </c>
      <c r="Q56" s="22">
        <f>ROUND('Berechnungen Grundflaeche'!Q53, 2)</f>
        <v>0</v>
      </c>
      <c r="R56" s="22">
        <f>ROUND('Berechnungen Grundflaeche'!R53, 2)</f>
        <v>0</v>
      </c>
      <c r="S56" s="22">
        <f>ROUND('Berechnungen Grundflaeche'!S53, 2)</f>
        <v>0.05</v>
      </c>
      <c r="T56" s="23">
        <f>ROUND('Berechnungen Grundflaeche'!T53,1)</f>
        <v>62.4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54.26</v>
      </c>
      <c r="D57" s="22">
        <f>ROUND('Berechnungen Grundflaeche'!D54, 2)</f>
        <v>0.51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0.16</v>
      </c>
      <c r="J57" s="22">
        <f>ROUND('Berechnungen Grundflaeche'!J54, 2)</f>
        <v>0</v>
      </c>
      <c r="K57" s="22">
        <f>ROUND('Berechnungen Grundflaeche'!K54, 2)</f>
        <v>0.24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0</v>
      </c>
      <c r="Q57" s="22">
        <f>ROUND('Berechnungen Grundflaeche'!Q54, 2)</f>
        <v>0</v>
      </c>
      <c r="R57" s="22">
        <f>ROUND('Berechnungen Grundflaeche'!R54, 2)</f>
        <v>0</v>
      </c>
      <c r="S57" s="22">
        <f>ROUND('Berechnungen Grundflaeche'!S54, 2)</f>
        <v>0.05</v>
      </c>
      <c r="T57" s="23">
        <f>ROUND('Berechnungen Grundflaeche'!T54, 1)</f>
        <v>55.2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98</v>
      </c>
      <c r="D58" s="24">
        <f>ROUND(100 * 'Berechnungen Grundflaeche'!D55,0)</f>
        <v>1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0</v>
      </c>
      <c r="Q58" s="24">
        <f>ROUND(100 * 'Berechnungen Grundflaeche'!Q55,0)</f>
        <v>0</v>
      </c>
      <c r="R58" s="24">
        <f>ROUND(100 * 'Berechnungen Grundflaeche'!R55,0)</f>
        <v>0</v>
      </c>
      <c r="S58" s="24">
        <f>ROUND(100 * 'Berechnungen Grundflaeche'!S55,0)</f>
        <v>0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693.5</v>
      </c>
      <c r="D59" s="26">
        <f>ROUND('Berechnungen Vorrat'!D53, 1)</f>
        <v>5.5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1.6</v>
      </c>
      <c r="J59" s="26">
        <f>ROUND('Berechnungen Vorrat'!J53, 1)</f>
        <v>0</v>
      </c>
      <c r="K59" s="26">
        <f>ROUND('Berechnungen Vorrat'!K53, 1)</f>
        <v>2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0</v>
      </c>
      <c r="Q59" s="26">
        <f>ROUND('Berechnungen Vorrat'!Q53, 1)</f>
        <v>0</v>
      </c>
      <c r="R59" s="26">
        <f>ROUND('Berechnungen Vorrat'!R53, 1)</f>
        <v>0</v>
      </c>
      <c r="S59" s="26">
        <f>ROUND('Berechnungen Vorrat'!S53, 1)</f>
        <v>0.4</v>
      </c>
      <c r="T59" s="27">
        <f>ROUND('Berechnungen Vorrat'!T53, 0)</f>
        <v>703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613.70000000000005</v>
      </c>
      <c r="D60" s="26">
        <f>ROUND('Berechnungen Vorrat'!D54, 1)</f>
        <v>4.9000000000000004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1.4</v>
      </c>
      <c r="J60" s="26">
        <f>ROUND('Berechnungen Vorrat'!J54, 1)</f>
        <v>0</v>
      </c>
      <c r="K60" s="26">
        <f>ROUND('Berechnungen Vorrat'!K54, 1)</f>
        <v>1.8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0</v>
      </c>
      <c r="Q60" s="26">
        <f>ROUND('Berechnungen Vorrat'!Q54, 1)</f>
        <v>0</v>
      </c>
      <c r="R60" s="26">
        <f>ROUND('Berechnungen Vorrat'!R54, 1)</f>
        <v>0</v>
      </c>
      <c r="S60" s="26">
        <f>ROUND('Berechnungen Vorrat'!S54, 1)</f>
        <v>0.4</v>
      </c>
      <c r="T60" s="27">
        <f>ROUND('Berechnungen Vorrat'!T54, 0)</f>
        <v>622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99</v>
      </c>
      <c r="D61" s="24">
        <f>ROUND(100 * 'Berechnungen Vorrat'!D55, 0)</f>
        <v>1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0</v>
      </c>
      <c r="Q61" s="24">
        <f>ROUND(100 * 'Berechnungen Vorrat'!Q55, 0)</f>
        <v>0</v>
      </c>
      <c r="R61" s="24">
        <f>ROUND(100 * 'Berechnungen Vorrat'!R55, 0)</f>
        <v>0</v>
      </c>
      <c r="S61" s="24">
        <f>ROUND(100 * 'Berechnungen Vorrat'!S55, 0)</f>
        <v>0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1.1299999999999999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Kluppierungsprotokoll!C9/$B$6</f>
        <v>15.044247787610621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0.88495575221238942</v>
      </c>
      <c r="J9" s="7">
        <f>Kluppierungsprotokoll!J9/$B$6</f>
        <v>0</v>
      </c>
      <c r="K9" s="7">
        <f>Kluppierungsprotokoll!K9/$B$6</f>
        <v>5.3097345132743365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Kluppierungsprotokoll!C10/$B$6</f>
        <v>28.318584070796462</v>
      </c>
      <c r="D10" s="8">
        <f>Kluppierungsprotokoll!D10/$B$6</f>
        <v>1.7699115044247788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3.5398230088495577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1.7699115044247788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Kluppierungsprotokoll!C11/$B$6</f>
        <v>27.433628318584073</v>
      </c>
      <c r="D11" s="8">
        <f>Kluppierungsprotokoll!D11/$B$6</f>
        <v>1.7699115044247788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0.88495575221238942</v>
      </c>
      <c r="J11" s="8">
        <f>Kluppierungsprotokoll!J11/$B$6</f>
        <v>0</v>
      </c>
      <c r="K11" s="8">
        <f>Kluppierungsprotokoll!K11/$B$6</f>
        <v>1.7699115044247788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0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Kluppierungsprotokoll!C12/$B$6</f>
        <v>29.203539823008853</v>
      </c>
      <c r="D12" s="8">
        <f>Kluppierungsprotokoll!D12/$B$6</f>
        <v>2.6548672566371683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0.88495575221238942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0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Kluppierungsprotokoll!C13/$B$6</f>
        <v>32.743362831858413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0.88495575221238942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Kluppierungsprotokoll!C14/$B$6</f>
        <v>35.398230088495581</v>
      </c>
      <c r="D14" s="8">
        <f>Kluppierungsprotokoll!D14/$B$6</f>
        <v>1.7699115044247788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Kluppierungsprotokoll!C15/$B$6</f>
        <v>32.743362831858413</v>
      </c>
      <c r="D15" s="8">
        <f>Kluppierungsprotokoll!D15/$B$6</f>
        <v>0.88495575221238942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Kluppierungsprotokoll!C16/$B$6</f>
        <v>38.938053097345133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Kluppierungsprotokoll!C17/$B$6</f>
        <v>42.477876106194692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Kluppierungsprotokoll!C18/$B$6</f>
        <v>46.017699115044252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Kluppierungsprotokoll!C19/$B$6</f>
        <v>30.088495575221241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Kluppierungsprotokoll!C20/$B$6</f>
        <v>14.159292035398231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Kluppierungsprotokoll!C21/$B$6</f>
        <v>15.044247787610621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Kluppierungsprotokoll!C22/$B$6</f>
        <v>9.7345132743362832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Kluppierungsprotokoll!C23/$B$6</f>
        <v>0.88495575221238942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Kluppierungsprotokoll!C24/$B$6</f>
        <v>2.6548672566371683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98</v>
      </c>
      <c r="B30" s="8">
        <f>Kluppierungsprotokoll!B30</f>
        <v>9.1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1.1299999999999999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Kluppierungsprotokoll!C9*($A9/200)^2*PI()</f>
        <v>0.2616946680440298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1.5393804002589988E-2</v>
      </c>
      <c r="J9" s="7">
        <f>Kluppierungsprotokoll!J9*($A9/200)^2*PI()</f>
        <v>0</v>
      </c>
      <c r="K9" s="7">
        <f>Kluppierungsprotokoll!K9*($A9/200)^2*PI()</f>
        <v>9.2362824015539927E-2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Kluppierungsprotokoll!C10*($A10/200)^2*PI()</f>
        <v>0.81430081581047431</v>
      </c>
      <c r="D10" s="8">
        <f>Kluppierungsprotokoll!D10*($A10/200)^2*PI()</f>
        <v>5.0893800988154644E-2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0.10178760197630929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5.0893800988154644E-2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Kluppierungsprotokoll!C11*($A11/200)^2*PI()</f>
        <v>1.1784114043615315</v>
      </c>
      <c r="D11" s="8">
        <f>Kluppierungsprotokoll!D11*($A11/200)^2*PI()</f>
        <v>7.6026542216872994E-2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3.8013271108436497E-2</v>
      </c>
      <c r="J11" s="8">
        <f>Kluppierungsprotokoll!J11*($A11/200)^2*PI()</f>
        <v>0</v>
      </c>
      <c r="K11" s="8">
        <f>Kluppierungsprotokoll!K11*($A11/200)^2*PI()</f>
        <v>7.6026542216872994E-2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0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Kluppierungsprotokoll!C12*($A12/200)^2*PI()</f>
        <v>1.7520662229070278</v>
      </c>
      <c r="D12" s="8">
        <f>Kluppierungsprotokoll!D12*($A12/200)^2*PI()</f>
        <v>0.15927874753700255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5.3092915845667513E-2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0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Kluppierungsprotokoll!C13*($A13/200)^2*PI()</f>
        <v>2.6153758841135026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7.0685834705770348E-2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Kluppierungsprotokoll!C14*($A14/200)^2*PI()</f>
        <v>3.6316811075498014</v>
      </c>
      <c r="D14" s="8">
        <f>Kluppierungsprotokoll!D14*($A14/200)^2*PI()</f>
        <v>0.18158405537749009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Kluppierungsprotokoll!C15*($A15/200)^2*PI()</f>
        <v>4.196225307399887</v>
      </c>
      <c r="D15" s="8">
        <f>Kluppierungsprotokoll!D15*($A15/200)^2*PI()</f>
        <v>0.11341149479459153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Kluppierungsprotokoll!C16*($A16/200)^2*PI()</f>
        <v>6.0959463850256332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Kluppierungsprotokoll!C17*($A17/200)^2*PI()</f>
        <v>7.9771320659952032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Kluppierungsprotokoll!C18*($A18/200)^2*PI()</f>
        <v>10.210176124166829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Kluppierungsprotokoll!C19*($A19/200)^2*PI()</f>
        <v>7.7867515511876615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Kluppierungsprotokoll!C20*($A20/200)^2*PI()</f>
        <v>4.2273270746704252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Kluppierungsprotokoll!C21*($A21/200)^2*PI()</f>
        <v>5.1324199181696457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Kluppierungsprotokoll!C22*($A22/200)^2*PI()</f>
        <v>3.7633138397352139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Kluppierungsprotokoll!C23*($A23/200)^2*PI()</f>
        <v>0.38484510006474959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Kluppierungsprotokoll!C24*($A24/200)^2*PI()</f>
        <v>1.2902521028293279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98</v>
      </c>
      <c r="B30" s="8">
        <f>Kluppierungsprotokoll!B30</f>
        <v>9.1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61.317919572030945</v>
      </c>
      <c r="D53">
        <f t="shared" ref="D53:S53" si="0">SUM(D9:D51)</f>
        <v>0.58119464091411188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0.17718582566246432</v>
      </c>
      <c r="J53">
        <f t="shared" si="0"/>
        <v>0</v>
      </c>
      <c r="K53">
        <f t="shared" si="0"/>
        <v>0.27017696820872222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5.0893800988154644E-2</v>
      </c>
      <c r="T53">
        <f>SUM(C53:S53)</f>
        <v>62.3973708078044</v>
      </c>
    </row>
    <row r="54" spans="1:20" x14ac:dyDescent="0.25">
      <c r="A54" t="s">
        <v>24</v>
      </c>
      <c r="B54" t="s">
        <v>26</v>
      </c>
      <c r="C54">
        <f>C53/$B$6</f>
        <v>54.263645638965443</v>
      </c>
      <c r="D54">
        <f t="shared" ref="D54:S54" si="1">D53/$B$6</f>
        <v>0.51433154063195752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0.15680161563049941</v>
      </c>
      <c r="J54">
        <f t="shared" si="1"/>
        <v>0</v>
      </c>
      <c r="K54">
        <f t="shared" si="1"/>
        <v>0.23909466213161262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4.5038761936420042E-2</v>
      </c>
      <c r="T54">
        <f>SUM(C54:S54)</f>
        <v>55.21891221929593</v>
      </c>
    </row>
    <row r="55" spans="1:20" x14ac:dyDescent="0.25">
      <c r="A55" t="s">
        <v>24</v>
      </c>
      <c r="B55" t="s">
        <v>31</v>
      </c>
      <c r="C55">
        <f>C54/$T54</f>
        <v>0.98270037307984714</v>
      </c>
      <c r="D55">
        <f t="shared" ref="D55:S55" si="2">D54/$T54</f>
        <v>9.3144091391975537E-3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2.8396360835175232E-3</v>
      </c>
      <c r="J55">
        <f t="shared" si="2"/>
        <v>0</v>
      </c>
      <c r="K55">
        <f t="shared" si="2"/>
        <v>4.3299415457891321E-3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8.1564015164865031E-4</v>
      </c>
      <c r="T55">
        <f>SUM(C55:S55)</f>
        <v>1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baseColWidth="10"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1.1299999999999999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14</v>
      </c>
      <c r="B9" s="7">
        <f>Kluppierungsprotokoll!B9</f>
        <v>0.1</v>
      </c>
      <c r="C9" s="7">
        <f>Kluppierungsprotokoll!C9*$B9</f>
        <v>1.7000000000000002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0.1</v>
      </c>
      <c r="J9" s="7">
        <f>Kluppierungsprotokoll!J9*$B9</f>
        <v>0</v>
      </c>
      <c r="K9" s="7">
        <f>Kluppierungsprotokoll!K9*$B9</f>
        <v>0.60000000000000009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18</v>
      </c>
      <c r="B10" s="8">
        <f>Kluppierungsprotokoll!B10</f>
        <v>0.2</v>
      </c>
      <c r="C10" s="8">
        <f>Kluppierungsprotokoll!C10*$B10</f>
        <v>6.4</v>
      </c>
      <c r="D10" s="8">
        <f>Kluppierungsprotokoll!D10*$B10</f>
        <v>0.4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0.8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0.4</v>
      </c>
    </row>
    <row r="11" spans="1:19" x14ac:dyDescent="0.25">
      <c r="A11" s="8">
        <f>Kluppierungsprotokoll!A11</f>
        <v>22</v>
      </c>
      <c r="B11" s="8">
        <f>Kluppierungsprotokoll!B11</f>
        <v>0.3</v>
      </c>
      <c r="C11" s="8">
        <f>Kluppierungsprotokoll!C11*$B11</f>
        <v>9.2999999999999989</v>
      </c>
      <c r="D11" s="8">
        <f>Kluppierungsprotokoll!D11*$B11</f>
        <v>0.6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0.3</v>
      </c>
      <c r="J11" s="8">
        <f>Kluppierungsprotokoll!J11*$B11</f>
        <v>0</v>
      </c>
      <c r="K11" s="8">
        <f>Kluppierungsprotokoll!K11*$B11</f>
        <v>0.6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0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26</v>
      </c>
      <c r="B12" s="8">
        <f>Kluppierungsprotokoll!B12</f>
        <v>0.5</v>
      </c>
      <c r="C12" s="8">
        <f>Kluppierungsprotokoll!C12*$B12</f>
        <v>16.5</v>
      </c>
      <c r="D12" s="8">
        <f>Kluppierungsprotokoll!D12*$B12</f>
        <v>1.5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0.5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0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30</v>
      </c>
      <c r="B13" s="8">
        <f>Kluppierungsprotokoll!B13</f>
        <v>0.7</v>
      </c>
      <c r="C13" s="8">
        <f>Kluppierungsprotokoll!C13*$B13</f>
        <v>25.9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0.7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34</v>
      </c>
      <c r="B14" s="8">
        <f>Kluppierungsprotokoll!B14</f>
        <v>0.9</v>
      </c>
      <c r="C14" s="8">
        <f>Kluppierungsprotokoll!C14*$B14</f>
        <v>36</v>
      </c>
      <c r="D14" s="8">
        <f>Kluppierungsprotokoll!D14*$B14</f>
        <v>1.8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0</v>
      </c>
    </row>
    <row r="15" spans="1:19" x14ac:dyDescent="0.25">
      <c r="A15" s="8">
        <f>Kluppierungsprotokoll!A15</f>
        <v>38</v>
      </c>
      <c r="B15" s="8">
        <f>Kluppierungsprotokoll!B15</f>
        <v>1.2</v>
      </c>
      <c r="C15" s="8">
        <f>Kluppierungsprotokoll!C15*$B15</f>
        <v>44.4</v>
      </c>
      <c r="D15" s="8">
        <f>Kluppierungsprotokoll!D15*$B15</f>
        <v>1.2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42</v>
      </c>
      <c r="B16" s="8">
        <f>Kluppierungsprotokoll!B16</f>
        <v>1.5</v>
      </c>
      <c r="C16" s="8">
        <f>Kluppierungsprotokoll!C16*$B16</f>
        <v>66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46</v>
      </c>
      <c r="B17" s="8">
        <f>Kluppierungsprotokoll!B17</f>
        <v>1.9</v>
      </c>
      <c r="C17" s="8">
        <f>Kluppierungsprotokoll!C17*$B17</f>
        <v>91.199999999999989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50</v>
      </c>
      <c r="B18" s="8">
        <f>Kluppierungsprotokoll!B18</f>
        <v>2.2999999999999998</v>
      </c>
      <c r="C18" s="8">
        <f>Kluppierungsprotokoll!C18*$B18</f>
        <v>119.6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54</v>
      </c>
      <c r="B19" s="8">
        <f>Kluppierungsprotokoll!B19</f>
        <v>2.75</v>
      </c>
      <c r="C19" s="8">
        <f>Kluppierungsprotokoll!C19*$B19</f>
        <v>93.5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58</v>
      </c>
      <c r="B20" s="8">
        <f>Kluppierungsprotokoll!B20</f>
        <v>3.25</v>
      </c>
      <c r="C20" s="8">
        <f>Kluppierungsprotokoll!C20*$B20</f>
        <v>52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62</v>
      </c>
      <c r="B21" s="8">
        <f>Kluppierungsprotokoll!B21</f>
        <v>3.75</v>
      </c>
      <c r="C21" s="8">
        <f>Kluppierungsprotokoll!C21*$B21</f>
        <v>63.75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66</v>
      </c>
      <c r="B22" s="8">
        <f>Kluppierungsprotokoll!B22</f>
        <v>4.25</v>
      </c>
      <c r="C22" s="8">
        <f>Kluppierungsprotokoll!C22*$B22</f>
        <v>46.75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70</v>
      </c>
      <c r="B23" s="8">
        <f>Kluppierungsprotokoll!B23</f>
        <v>4.75</v>
      </c>
      <c r="C23" s="8">
        <f>Kluppierungsprotokoll!C23*$B23</f>
        <v>4.75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74</v>
      </c>
      <c r="B24" s="8">
        <f>Kluppierungsprotokoll!B24</f>
        <v>5.25</v>
      </c>
      <c r="C24" s="8">
        <f>Kluppierungsprotokoll!C24*$B24</f>
        <v>15.75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78</v>
      </c>
      <c r="B25" s="8">
        <f>Kluppierungsprotokoll!B25</f>
        <v>5.8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82</v>
      </c>
      <c r="B26" s="8">
        <f>Kluppierungsprotokoll!B26</f>
        <v>6.4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86</v>
      </c>
      <c r="B27" s="8">
        <f>Kluppierungsprotokoll!B27</f>
        <v>7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90</v>
      </c>
      <c r="B28" s="8">
        <f>Kluppierungsprotokoll!B28</f>
        <v>7.6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94</v>
      </c>
      <c r="B29" s="8">
        <f>Kluppierungsprotokoll!B29</f>
        <v>8.3000000000000007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98</v>
      </c>
      <c r="B30" s="8">
        <f>Kluppierungsprotokoll!B30</f>
        <v>9.1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0</v>
      </c>
      <c r="B31" s="8">
        <f>Kluppierungsprotokoll!B31</f>
        <v>0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0</v>
      </c>
      <c r="B32" s="8">
        <f>Kluppierungsprotokoll!B32</f>
        <v>0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0</v>
      </c>
      <c r="B33" s="8">
        <f>Kluppierungsprotokoll!B33</f>
        <v>0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0</v>
      </c>
      <c r="B34" s="8">
        <f>Kluppierungsprotokoll!B34</f>
        <v>0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0</v>
      </c>
      <c r="B35" s="8">
        <f>Kluppierungsprotokoll!B35</f>
        <v>0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0</v>
      </c>
      <c r="B36" s="8">
        <f>Kluppierungsprotokoll!B36</f>
        <v>0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0</v>
      </c>
      <c r="B37" s="8">
        <f>Kluppierungsprotokoll!B37</f>
        <v>0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0</v>
      </c>
      <c r="B38" s="8">
        <f>Kluppierungsprotokoll!B38</f>
        <v>0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0</v>
      </c>
      <c r="B39" s="8">
        <f>Kluppierungsprotokoll!B39</f>
        <v>0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0</v>
      </c>
      <c r="B40" s="8">
        <f>Kluppierungsprotokoll!B40</f>
        <v>0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0</v>
      </c>
      <c r="B41" s="8">
        <f>Kluppierungsprotokoll!B41</f>
        <v>0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0</v>
      </c>
      <c r="B42" s="8">
        <f>Kluppierungsprotokoll!B42</f>
        <v>0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0</v>
      </c>
      <c r="B43" s="8">
        <f>Kluppierungsprotokoll!B43</f>
        <v>0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0</v>
      </c>
      <c r="B44" s="8">
        <f>Kluppierungsprotokoll!B44</f>
        <v>0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0</v>
      </c>
      <c r="B45" s="8">
        <f>Kluppierungsprotokoll!B45</f>
        <v>0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693.5</v>
      </c>
      <c r="D53">
        <f t="shared" ref="D53:S53" si="0">SUM(D9:D51)</f>
        <v>5.5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1.6</v>
      </c>
      <c r="J53">
        <f t="shared" si="0"/>
        <v>0</v>
      </c>
      <c r="K53">
        <f t="shared" si="0"/>
        <v>2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0</v>
      </c>
      <c r="Q53">
        <f t="shared" si="0"/>
        <v>0</v>
      </c>
      <c r="R53">
        <f t="shared" si="0"/>
        <v>0</v>
      </c>
      <c r="S53">
        <f t="shared" si="0"/>
        <v>0.4</v>
      </c>
      <c r="T53">
        <f>SUM(C53:S53)</f>
        <v>703</v>
      </c>
    </row>
    <row r="54" spans="1:20" x14ac:dyDescent="0.25">
      <c r="A54" t="s">
        <v>25</v>
      </c>
      <c r="B54" t="s">
        <v>26</v>
      </c>
      <c r="C54">
        <f>C53/$B$6</f>
        <v>613.71681415929208</v>
      </c>
      <c r="D54">
        <f t="shared" ref="D54:S54" si="1">D53/$B$6</f>
        <v>4.8672566371681416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1.4159292035398232</v>
      </c>
      <c r="J54">
        <f t="shared" si="1"/>
        <v>0</v>
      </c>
      <c r="K54">
        <f t="shared" si="1"/>
        <v>1.7699115044247788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0</v>
      </c>
      <c r="Q54">
        <f t="shared" si="1"/>
        <v>0</v>
      </c>
      <c r="R54">
        <f t="shared" si="1"/>
        <v>0</v>
      </c>
      <c r="S54">
        <f t="shared" si="1"/>
        <v>0.3539823008849558</v>
      </c>
      <c r="T54">
        <f>SUM(C54:S54)</f>
        <v>622.12389380530965</v>
      </c>
    </row>
    <row r="55" spans="1:20" x14ac:dyDescent="0.25">
      <c r="A55" t="s">
        <v>25</v>
      </c>
      <c r="B55" t="s">
        <v>31</v>
      </c>
      <c r="C55">
        <f>C54/$T54</f>
        <v>0.98648648648648674</v>
      </c>
      <c r="D55">
        <f t="shared" ref="D55:S55" si="2">D54/$T54</f>
        <v>7.8236130867709829E-3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2.2759601706970134E-3</v>
      </c>
      <c r="J55">
        <f t="shared" si="2"/>
        <v>0</v>
      </c>
      <c r="K55">
        <f t="shared" si="2"/>
        <v>2.8449502133712666E-3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</v>
      </c>
      <c r="Q55">
        <f t="shared" si="2"/>
        <v>0</v>
      </c>
      <c r="R55">
        <f t="shared" si="2"/>
        <v>0</v>
      </c>
      <c r="S55">
        <f t="shared" si="2"/>
        <v>5.6899004267425336E-4</v>
      </c>
      <c r="T55">
        <f>SUM(C55:S55)</f>
        <v>1.0000000000000002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Kluppierungsprotokoll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Stofer Fabian</cp:lastModifiedBy>
  <dcterms:created xsi:type="dcterms:W3CDTF">2022-03-10T11:48:40Z</dcterms:created>
  <dcterms:modified xsi:type="dcterms:W3CDTF">2024-03-04T15:53:34Z</dcterms:modified>
</cp:coreProperties>
</file>