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F7413AD2-892A-46C9-8A4D-EEAA2167ADA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<sst xmlns="http://schemas.openxmlformats.org/spreadsheetml/2006/main" count="139" uniqueCount="48">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</sst>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topLeftCell="A9" workbookViewId="0">
      <selection activeCell="P9" sqref="P9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39339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1.44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16</v>
      </c>
      <c r="B9" s="24"/>
      <c r="C9" s="24">
        <v>1</v>
      </c>
      <c r="D9" s="24"/>
      <c r="E9" s="24"/>
      <c r="F9" s="24"/>
      <c r="G9" s="24"/>
      <c r="H9" s="24">
        <v>11</v>
      </c>
      <c r="I9" s="24"/>
      <c r="J9" s="24"/>
      <c r="K9" s="24"/>
      <c r="L9" s="24"/>
      <c r="M9" s="24"/>
      <c r="N9" s="24"/>
      <c r="O9" s="24"/>
      <c r="P9" s="24"/>
    </row>
    <row r="10" spans="1:16" x14ac:dyDescent="0.25">
      <c r="A10" s="25">
        <v>20</v>
      </c>
      <c r="B10" s="25">
        <v>0.2</v>
      </c>
      <c r="C10" s="25">
        <v>2</v>
      </c>
      <c r="D10" s="25"/>
      <c r="E10" s="25"/>
      <c r="F10" s="25"/>
      <c r="G10" s="25"/>
      <c r="H10" s="25">
        <v>19</v>
      </c>
      <c r="I10" s="25"/>
      <c r="J10" s="25"/>
      <c r="K10" s="25"/>
      <c r="L10" s="25"/>
      <c r="M10" s="25"/>
      <c r="N10" s="25"/>
      <c r="O10" s="25"/>
      <c r="P10" s="25"/>
    </row>
    <row r="11" spans="1:16" x14ac:dyDescent="0.25">
      <c r="A11" s="25">
        <v>24</v>
      </c>
      <c r="B11" s="25">
        <v>0.3</v>
      </c>
      <c r="C11" s="25">
        <v>8</v>
      </c>
      <c r="D11" s="25"/>
      <c r="E11" s="25"/>
      <c r="F11" s="25"/>
      <c r="G11" s="25"/>
      <c r="H11" s="25">
        <v>41</v>
      </c>
      <c r="I11" s="25"/>
      <c r="J11" s="25"/>
      <c r="K11" s="25"/>
      <c r="L11" s="25"/>
      <c r="M11" s="25"/>
      <c r="N11" s="25"/>
      <c r="O11" s="25"/>
      <c r="P11" s="25"/>
    </row>
    <row r="12" spans="1:16" x14ac:dyDescent="0.25">
      <c r="A12" s="25">
        <v>28</v>
      </c>
      <c r="B12" s="25">
        <v>0.5</v>
      </c>
      <c r="C12" s="25">
        <v>7</v>
      </c>
      <c r="D12" s="25"/>
      <c r="E12" s="25"/>
      <c r="F12" s="25"/>
      <c r="G12" s="25"/>
      <c r="H12" s="25">
        <v>24</v>
      </c>
      <c r="I12" s="25"/>
      <c r="J12" s="25"/>
      <c r="K12" s="25"/>
      <c r="L12" s="25"/>
      <c r="M12" s="25"/>
      <c r="N12" s="25"/>
      <c r="O12" s="25"/>
      <c r="P12" s="25">
        <v>3</v>
      </c>
    </row>
    <row r="13" spans="1:16" x14ac:dyDescent="0.25">
      <c r="A13" s="25">
        <v>32</v>
      </c>
      <c r="B13" s="25">
        <v>0.7</v>
      </c>
      <c r="C13" s="25">
        <v>3</v>
      </c>
      <c r="D13" s="25"/>
      <c r="E13" s="25"/>
      <c r="F13" s="25"/>
      <c r="G13" s="25"/>
      <c r="H13" s="25">
        <v>14</v>
      </c>
      <c r="I13" s="25"/>
      <c r="J13" s="25"/>
      <c r="K13" s="25"/>
      <c r="L13" s="25"/>
      <c r="M13" s="25"/>
      <c r="N13" s="25"/>
      <c r="O13" s="25"/>
      <c r="P13" s="25"/>
    </row>
    <row r="14" spans="1:16" x14ac:dyDescent="0.25">
      <c r="A14" s="25">
        <v>36</v>
      </c>
      <c r="B14" s="25">
        <v>0.9</v>
      </c>
      <c r="C14" s="25">
        <v>5</v>
      </c>
      <c r="D14" s="25"/>
      <c r="E14" s="25"/>
      <c r="F14" s="25"/>
      <c r="G14" s="25"/>
      <c r="H14" s="25">
        <v>14</v>
      </c>
      <c r="I14" s="25"/>
      <c r="J14" s="25"/>
      <c r="K14" s="25"/>
      <c r="L14" s="25"/>
      <c r="M14" s="25"/>
      <c r="N14" s="25"/>
      <c r="O14" s="25"/>
      <c r="P14" s="25"/>
    </row>
    <row r="15" spans="1:16" x14ac:dyDescent="0.25">
      <c r="A15" s="25">
        <v>40</v>
      </c>
      <c r="B15" s="25">
        <v>1.2</v>
      </c>
      <c r="C15" s="25">
        <v>6</v>
      </c>
      <c r="D15" s="25"/>
      <c r="E15" s="25"/>
      <c r="F15" s="25"/>
      <c r="G15" s="25"/>
      <c r="H15" s="25">
        <v>16</v>
      </c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25">
        <v>44</v>
      </c>
      <c r="B16" s="25">
        <v>1.5</v>
      </c>
      <c r="C16" s="25">
        <v>3</v>
      </c>
      <c r="D16" s="25"/>
      <c r="E16" s="25"/>
      <c r="F16" s="25"/>
      <c r="G16" s="25"/>
      <c r="H16" s="25">
        <v>7</v>
      </c>
      <c r="I16" s="25"/>
      <c r="J16" s="25"/>
      <c r="K16" s="25"/>
      <c r="L16" s="25"/>
      <c r="M16" s="25"/>
      <c r="N16" s="25"/>
      <c r="O16" s="25"/>
      <c r="P16" s="25"/>
    </row>
    <row r="17" spans="1:16" x14ac:dyDescent="0.25">
      <c r="A17" s="25">
        <v>48</v>
      </c>
      <c r="B17" s="25">
        <v>1.9</v>
      </c>
      <c r="C17" s="25">
        <v>1</v>
      </c>
      <c r="D17" s="25"/>
      <c r="E17" s="25"/>
      <c r="F17" s="25"/>
      <c r="G17" s="25"/>
      <c r="H17" s="25">
        <v>7</v>
      </c>
      <c r="I17" s="25"/>
      <c r="J17" s="25"/>
      <c r="K17" s="25"/>
      <c r="L17" s="25"/>
      <c r="M17" s="25"/>
      <c r="N17" s="25"/>
      <c r="O17" s="25"/>
      <c r="P17" s="25"/>
    </row>
    <row r="18" spans="1:16" x14ac:dyDescent="0.25">
      <c r="A18" s="25">
        <v>52</v>
      </c>
      <c r="B18" s="25">
        <v>2.2999999999999998</v>
      </c>
      <c r="C18" s="25">
        <v>4</v>
      </c>
      <c r="D18" s="25"/>
      <c r="E18" s="25"/>
      <c r="F18" s="25"/>
      <c r="G18" s="25"/>
      <c r="H18" s="25">
        <v>5</v>
      </c>
      <c r="I18" s="25"/>
      <c r="J18" s="25"/>
      <c r="K18" s="25"/>
      <c r="L18" s="25"/>
      <c r="M18" s="25"/>
      <c r="N18" s="25"/>
      <c r="O18" s="25"/>
      <c r="P18" s="25">
        <v>1</v>
      </c>
    </row>
    <row r="19" spans="1:16" x14ac:dyDescent="0.25">
      <c r="A19" s="25">
        <v>56</v>
      </c>
      <c r="B19" s="25">
        <v>2.75</v>
      </c>
      <c r="C19" s="25">
        <v>1</v>
      </c>
      <c r="D19" s="25"/>
      <c r="E19" s="25"/>
      <c r="F19" s="25"/>
      <c r="G19" s="25"/>
      <c r="H19" s="25">
        <v>3</v>
      </c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5">
        <v>60</v>
      </c>
      <c r="B20" s="25">
        <v>3.25</v>
      </c>
      <c r="C20" s="25">
        <v>2</v>
      </c>
      <c r="D20" s="25"/>
      <c r="E20" s="25"/>
      <c r="F20" s="25"/>
      <c r="G20" s="25"/>
      <c r="H20" s="25">
        <v>2</v>
      </c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64</v>
      </c>
      <c r="B21" s="25">
        <v>3.75</v>
      </c>
      <c r="C21" s="25">
        <v>1</v>
      </c>
      <c r="D21" s="25"/>
      <c r="E21" s="25"/>
      <c r="F21" s="25"/>
      <c r="G21" s="25"/>
      <c r="H21" s="25">
        <v>1</v>
      </c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68</v>
      </c>
      <c r="B22" s="25">
        <v>4.25</v>
      </c>
      <c r="C22" s="25">
        <v>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72</v>
      </c>
      <c r="B23" s="25">
        <v>4.75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76</v>
      </c>
      <c r="B24" s="25">
        <v>5.25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80</v>
      </c>
      <c r="B25" s="25">
        <v>5.8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84</v>
      </c>
      <c r="B26" s="25">
        <v>6.4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88</v>
      </c>
      <c r="B27" s="25">
        <v>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>
        <v>92</v>
      </c>
      <c r="B28" s="25">
        <v>7.6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>
        <v>96</v>
      </c>
      <c r="B29" s="25">
        <v>8.3000000000000007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45</v>
      </c>
      <c r="D54" s="11">
        <f t="shared" ref="D54:P54" si="0">SUM(D9:D51)</f>
        <v>0</v>
      </c>
      <c r="E54" s="11">
        <f t="shared" si="0"/>
        <v>0</v>
      </c>
      <c r="F54" s="11">
        <f t="shared" ref="F54" si="1">SUM(F9:F51)</f>
        <v>0</v>
      </c>
      <c r="G54" s="11">
        <f t="shared" si="0"/>
        <v>0</v>
      </c>
      <c r="H54" s="11">
        <f t="shared" si="0"/>
        <v>164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4</v>
      </c>
      <c r="Q54" s="12">
        <f>SUM(C54:P54)</f>
        <v>213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31.3</v>
      </c>
      <c r="D55" s="16">
        <f t="shared" ref="D55:P55" si="2">ROUND(D54/$B$6, 1)</f>
        <v>0</v>
      </c>
      <c r="E55" s="16">
        <f t="shared" si="2"/>
        <v>0</v>
      </c>
      <c r="F55" s="16">
        <f t="shared" si="2"/>
        <v>0</v>
      </c>
      <c r="G55" s="16">
        <f t="shared" si="2"/>
        <v>0</v>
      </c>
      <c r="H55" s="16">
        <f t="shared" si="2"/>
        <v>113.9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2.8</v>
      </c>
      <c r="Q55" s="17">
        <f>ROUND(SUM(C55:P55),0)</f>
        <v>148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5.36</v>
      </c>
      <c r="D56" s="18">
        <f>ROUND('Berechnungen Grundflaeche'!D53, 2)</f>
        <v>0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13.73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0.4</v>
      </c>
      <c r="Q56" s="19">
        <f>ROUND('Berechnungen Grundflaeche'!Q53,1)</f>
        <v>19.5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3.72</v>
      </c>
      <c r="D57" s="18">
        <f>ROUND('Berechnungen Grundflaeche'!D54, 2)</f>
        <v>0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9.5399999999999991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0.28000000000000003</v>
      </c>
      <c r="Q57" s="19">
        <f>ROUND('Berechnungen Grundflaeche'!Q54, 1)</f>
        <v>13.5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28</v>
      </c>
      <c r="D58" s="20">
        <f>ROUND(100 * 'Berechnungen Grundflaeche'!D55,0)</f>
        <v>0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70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2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53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123.5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3.8</v>
      </c>
      <c r="Q59" s="23">
        <f>ROUND('Berechnungen Vorrat'!Q53, 0)</f>
        <v>180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36.799999999999997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85.8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2.6</v>
      </c>
      <c r="Q60" s="23">
        <f>ROUND('Berechnungen Vorrat'!Q54, 0)</f>
        <v>125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29</v>
      </c>
      <c r="D61" s="20">
        <f>ROUND(100 * 'Berechnungen Vorrat'!D55, 0)</f>
        <v>0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69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2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Kluppierungsprotokoll!C9/$B$6</f>
        <v>0.69444444444444442</v>
      </c>
      <c r="D9" s="5">
        <f>Kluppierungsprotokoll!D9/$B$6</f>
        <v>0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</v>
      </c>
      <c r="H9" s="5">
        <f>Kluppierungsprotokoll!H9/$B$6</f>
        <v>7.6388888888888893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Kluppierungsprotokoll!C10/$B$6</f>
        <v>1.3888888888888888</v>
      </c>
      <c r="D10" s="6">
        <f>Kluppierungsprotokoll!D10/$B$6</f>
        <v>0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13.194444444444445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0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Kluppierungsprotokoll!C11/$B$6</f>
        <v>5.5555555555555554</v>
      </c>
      <c r="D11" s="6">
        <f>Kluppierungsprotokoll!D11/$B$6</f>
        <v>0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28.472222222222225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0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Kluppierungsprotokoll!C12/$B$6</f>
        <v>4.8611111111111116</v>
      </c>
      <c r="D12" s="6">
        <f>Kluppierungsprotokoll!D12/$B$6</f>
        <v>0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16.666666666666668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2.0833333333333335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Kluppierungsprotokoll!C13/$B$6</f>
        <v>2.0833333333333335</v>
      </c>
      <c r="D13" s="6">
        <f>Kluppierungsprotokoll!D13/$B$6</f>
        <v>0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9.7222222222222232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Kluppierungsprotokoll!C14/$B$6</f>
        <v>3.4722222222222223</v>
      </c>
      <c r="D14" s="6">
        <f>Kluppierungsprotokoll!D14/$B$6</f>
        <v>0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9.7222222222222232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Kluppierungsprotokoll!C15/$B$6</f>
        <v>4.166666666666667</v>
      </c>
      <c r="D15" s="6">
        <f>Kluppierungsprotokoll!D15/$B$6</f>
        <v>0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11.111111111111111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Kluppierungsprotokoll!C16/$B$6</f>
        <v>2.0833333333333335</v>
      </c>
      <c r="D16" s="6">
        <f>Kluppierungsprotokoll!D16/$B$6</f>
        <v>0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4.8611111111111116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Kluppierungsprotokoll!C17/$B$6</f>
        <v>0.69444444444444442</v>
      </c>
      <c r="D17" s="6">
        <f>Kluppierungsprotokoll!D17/$B$6</f>
        <v>0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4.8611111111111116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Kluppierungsprotokoll!C18/$B$6</f>
        <v>2.7777777777777777</v>
      </c>
      <c r="D18" s="6">
        <f>Kluppierungsprotokoll!D18/$B$6</f>
        <v>0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3.4722222222222223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0.69444444444444442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Kluppierungsprotokoll!C19/$B$6</f>
        <v>0.69444444444444442</v>
      </c>
      <c r="D19" s="6">
        <f>Kluppierungsprotokoll!D19/$B$6</f>
        <v>0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2.0833333333333335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Kluppierungsprotokoll!C20/$B$6</f>
        <v>1.3888888888888888</v>
      </c>
      <c r="D20" s="6">
        <f>Kluppierungsprotokoll!D20/$B$6</f>
        <v>0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1.3888888888888888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Kluppierungsprotokoll!C21/$B$6</f>
        <v>0.69444444444444442</v>
      </c>
      <c r="D21" s="6">
        <f>Kluppierungsprotokoll!D21/$B$6</f>
        <v>0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0.69444444444444442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Kluppierungsprotokoll!C22/$B$6</f>
        <v>0.69444444444444442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Kluppierungsprotokoll!C23/$B$6</f>
        <v>0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Kluppierungsprotokoll!C24/$B$6</f>
        <v>0</v>
      </c>
      <c r="D24" s="6">
        <f>Kluppierungsprotokoll!D24/$B$6</f>
        <v>0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Kluppierungsprotokoll!C9*($A9/200)^2*PI()</f>
        <v>2.0106192982974676E-2</v>
      </c>
      <c r="D9" s="5">
        <f>Kluppierungsprotokoll!D9*($A9/200)^2*PI()</f>
        <v>0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0</v>
      </c>
      <c r="H9" s="5">
        <f>Kluppierungsprotokoll!H9*($A9/200)^2*PI()</f>
        <v>0.22116812281272144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Kluppierungsprotokoll!C10*($A10/200)^2*PI()</f>
        <v>6.2831853071795868E-2</v>
      </c>
      <c r="D10" s="6">
        <f>Kluppierungsprotokoll!D10*($A10/200)^2*PI()</f>
        <v>0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0.59690260418206076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0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Kluppierungsprotokoll!C11*($A11/200)^2*PI()</f>
        <v>0.36191147369354415</v>
      </c>
      <c r="D11" s="6">
        <f>Kluppierungsprotokoll!D11*($A11/200)^2*PI()</f>
        <v>0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1.8547963026794139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0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Kluppierungsprotokoll!C12*($A12/200)^2*PI()</f>
        <v>0.43102651207251969</v>
      </c>
      <c r="D12" s="6">
        <f>Kluppierungsprotokoll!D12*($A12/200)^2*PI()</f>
        <v>0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1.4778051842486388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0.18472564803107985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Kluppierungsprotokoll!C13*($A13/200)^2*PI()</f>
        <v>0.24127431579569614</v>
      </c>
      <c r="D13" s="6">
        <f>Kluppierungsprotokoll!D13*($A13/200)^2*PI()</f>
        <v>0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1.1259468070465819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0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Kluppierungsprotokoll!C14*($A14/200)^2*PI()</f>
        <v>0.50893800988154636</v>
      </c>
      <c r="D14" s="6">
        <f>Kluppierungsprotokoll!D14*($A14/200)^2*PI()</f>
        <v>0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1.4250264276683302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Kluppierungsprotokoll!C15*($A15/200)^2*PI()</f>
        <v>0.75398223686155053</v>
      </c>
      <c r="D15" s="6">
        <f>Kluppierungsprotokoll!D15*($A15/200)^2*PI()</f>
        <v>0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2.0106192982974678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Kluppierungsprotokoll!C16*($A16/200)^2*PI()</f>
        <v>0.45615925330123797</v>
      </c>
      <c r="D16" s="6">
        <f>Kluppierungsprotokoll!D16*($A16/200)^2*PI()</f>
        <v>0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1.0643715910362219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Kluppierungsprotokoll!C17*($A17/200)^2*PI()</f>
        <v>0.18095573684677208</v>
      </c>
      <c r="D17" s="6">
        <f>Kluppierungsprotokoll!D17*($A17/200)^2*PI()</f>
        <v>0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1.2666901579274046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Kluppierungsprotokoll!C18*($A18/200)^2*PI()</f>
        <v>0.8494866535306802</v>
      </c>
      <c r="D18" s="6">
        <f>Kluppierungsprotokoll!D18*($A18/200)^2*PI()</f>
        <v>0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1.0618583169133502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0.21237166338267005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Kluppierungsprotokoll!C19*($A19/200)^2*PI()</f>
        <v>0.2463008640414398</v>
      </c>
      <c r="D19" s="6">
        <f>Kluppierungsprotokoll!D19*($A19/200)^2*PI()</f>
        <v>0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0.73890259212431941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Kluppierungsprotokoll!C20*($A20/200)^2*PI()</f>
        <v>0.56548667764616278</v>
      </c>
      <c r="D20" s="6">
        <f>Kluppierungsprotokoll!D20*($A20/200)^2*PI()</f>
        <v>0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0.56548667764616278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Kluppierungsprotokoll!C21*($A21/200)^2*PI()</f>
        <v>0.32169908772759481</v>
      </c>
      <c r="D21" s="6">
        <f>Kluppierungsprotokoll!D21*($A21/200)^2*PI()</f>
        <v>0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0.32169908772759481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Kluppierungsprotokoll!C22*($A22/200)^2*PI()</f>
        <v>0.36316811075498018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Kluppierungsprotokoll!C23*($A23/200)^2*PI()</f>
        <v>0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Kluppierungsprotokoll!C24*($A24/200)^2*PI()</f>
        <v>0</v>
      </c>
      <c r="D24" s="6">
        <f>Kluppierungsprotokoll!D24*($A24/200)^2*PI()</f>
        <v>0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5.3633269782084954</v>
      </c>
      <c r="D53">
        <f t="shared" ref="D53:P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13.731273170310269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0.39709731141374993</v>
      </c>
      <c r="Q53">
        <f>SUM(C53:P53)</f>
        <v>19.491697459932514</v>
      </c>
    </row>
    <row r="54" spans="1:17" x14ac:dyDescent="0.25">
      <c r="A54" t="s">
        <v>24</v>
      </c>
      <c r="B54" t="s">
        <v>26</v>
      </c>
      <c r="C54">
        <f>C53/$B$6</f>
        <v>3.7245326237558998</v>
      </c>
      <c r="D54">
        <f t="shared" ref="D54:P54" si="1">D53/$B$6</f>
        <v>0</v>
      </c>
      <c r="E54">
        <f t="shared" si="1"/>
        <v>0</v>
      </c>
      <c r="F54">
        <f t="shared" ref="F54" si="2">F53/$B$6</f>
        <v>0</v>
      </c>
      <c r="G54">
        <f t="shared" si="1"/>
        <v>0</v>
      </c>
      <c r="H54">
        <f t="shared" si="1"/>
        <v>9.5356063682710204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0.27576202181510412</v>
      </c>
      <c r="Q54">
        <f>SUM(C54:P54)</f>
        <v>13.535901013842025</v>
      </c>
    </row>
    <row r="55" spans="1:17" x14ac:dyDescent="0.25">
      <c r="A55" t="s">
        <v>24</v>
      </c>
      <c r="B55" t="s">
        <v>31</v>
      </c>
      <c r="C55">
        <f>C54/$Q54</f>
        <v>0.27515956418025916</v>
      </c>
      <c r="D55">
        <f t="shared" ref="D55:P55" si="3">D54/$Q54</f>
        <v>0</v>
      </c>
      <c r="E55">
        <f t="shared" si="3"/>
        <v>0</v>
      </c>
      <c r="F55">
        <f t="shared" ref="F55" si="4">F54/$Q54</f>
        <v>0</v>
      </c>
      <c r="G55">
        <f t="shared" si="3"/>
        <v>0</v>
      </c>
      <c r="H55">
        <f t="shared" si="3"/>
        <v>0.70446779704725671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2.0372638772484044E-2</v>
      </c>
      <c r="Q55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Kluppierungsprotokoll!C9*$B9</f>
        <v>0</v>
      </c>
      <c r="D9" s="5">
        <f>Kluppierungsprotokoll!D9*$B9</f>
        <v>0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</v>
      </c>
      <c r="H9" s="5">
        <f>Kluppierungsprotokoll!H9*$B9</f>
        <v>0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Kluppierungsprotokoll!C10*$B10</f>
        <v>0.4</v>
      </c>
      <c r="D10" s="6">
        <f>Kluppierungsprotokoll!D10*$B10</f>
        <v>0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3.8000000000000003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0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Kluppierungsprotokoll!C11*$B11</f>
        <v>2.4</v>
      </c>
      <c r="D11" s="6">
        <f>Kluppierungsprotokoll!D11*$B11</f>
        <v>0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12.299999999999999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0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Kluppierungsprotokoll!C12*$B12</f>
        <v>3.5</v>
      </c>
      <c r="D12" s="6">
        <f>Kluppierungsprotokoll!D12*$B12</f>
        <v>0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12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1.5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Kluppierungsprotokoll!C13*$B13</f>
        <v>2.0999999999999996</v>
      </c>
      <c r="D13" s="6">
        <f>Kluppierungsprotokoll!D13*$B13</f>
        <v>0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9.7999999999999989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0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Kluppierungsprotokoll!C14*$B14</f>
        <v>4.5</v>
      </c>
      <c r="D14" s="6">
        <f>Kluppierungsprotokoll!D14*$B14</f>
        <v>0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12.6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Kluppierungsprotokoll!C15*$B15</f>
        <v>7.1999999999999993</v>
      </c>
      <c r="D15" s="6">
        <f>Kluppierungsprotokoll!D15*$B15</f>
        <v>0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19.2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Kluppierungsprotokoll!C16*$B16</f>
        <v>4.5</v>
      </c>
      <c r="D16" s="6">
        <f>Kluppierungsprotokoll!D16*$B16</f>
        <v>0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10.5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Kluppierungsprotokoll!C17*$B17</f>
        <v>1.9</v>
      </c>
      <c r="D17" s="6">
        <f>Kluppierungsprotokoll!D17*$B17</f>
        <v>0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13.299999999999999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Kluppierungsprotokoll!C18*$B18</f>
        <v>9.1999999999999993</v>
      </c>
      <c r="D18" s="6">
        <f>Kluppierungsprotokoll!D18*$B18</f>
        <v>0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11.5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2.2999999999999998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Kluppierungsprotokoll!C19*$B19</f>
        <v>2.75</v>
      </c>
      <c r="D19" s="6">
        <f>Kluppierungsprotokoll!D19*$B19</f>
        <v>0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8.25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Kluppierungsprotokoll!C20*$B20</f>
        <v>6.5</v>
      </c>
      <c r="D20" s="6">
        <f>Kluppierungsprotokoll!D20*$B20</f>
        <v>0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6.5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Kluppierungsprotokoll!C21*$B21</f>
        <v>3.75</v>
      </c>
      <c r="D21" s="6">
        <f>Kluppierungsprotokoll!D21*$B21</f>
        <v>0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3.75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Kluppierungsprotokoll!C22*$B22</f>
        <v>4.25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Kluppierungsprotokoll!C23*$B23</f>
        <v>0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Kluppierungsprotokoll!C24*$B24</f>
        <v>0</v>
      </c>
      <c r="D24" s="6">
        <f>Kluppierungsprotokoll!D24*$B24</f>
        <v>0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52.949999999999996</v>
      </c>
      <c r="D53">
        <f t="shared" ref="D53:P53" si="0">SUM(D9:D51)</f>
        <v>0</v>
      </c>
      <c r="E53">
        <f t="shared" si="0"/>
        <v>0</v>
      </c>
      <c r="F53">
        <f t="shared" ref="F53" si="1">SUM(F9:F51)</f>
        <v>0</v>
      </c>
      <c r="G53">
        <f t="shared" si="0"/>
        <v>0</v>
      </c>
      <c r="H53">
        <f t="shared" si="0"/>
        <v>123.5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3.8</v>
      </c>
      <c r="Q53">
        <f>SUM(C53:P53)</f>
        <v>180.25</v>
      </c>
    </row>
    <row r="54" spans="1:17" x14ac:dyDescent="0.25">
      <c r="A54" t="s">
        <v>25</v>
      </c>
      <c r="B54" t="s">
        <v>26</v>
      </c>
      <c r="C54">
        <f>C53/$B$6</f>
        <v>36.770833333333329</v>
      </c>
      <c r="D54">
        <f t="shared" ref="D54:P54" si="2">D53/$B$6</f>
        <v>0</v>
      </c>
      <c r="E54">
        <f t="shared" si="2"/>
        <v>0</v>
      </c>
      <c r="F54">
        <f t="shared" ref="F54" si="3">F53/$B$6</f>
        <v>0</v>
      </c>
      <c r="G54">
        <f t="shared" si="2"/>
        <v>0</v>
      </c>
      <c r="H54">
        <f t="shared" si="2"/>
        <v>85.763888888888886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2.6388888888888888</v>
      </c>
      <c r="Q54">
        <f>SUM(C54:P54)</f>
        <v>125.1736111111111</v>
      </c>
    </row>
    <row r="55" spans="1:17" x14ac:dyDescent="0.25">
      <c r="A55" t="s">
        <v>25</v>
      </c>
      <c r="B55" t="s">
        <v>31</v>
      </c>
      <c r="C55">
        <f>C54/$Q54</f>
        <v>0.29375866851595006</v>
      </c>
      <c r="D55">
        <f t="shared" ref="D55:P55" si="4">D54/$Q54</f>
        <v>0</v>
      </c>
      <c r="E55">
        <f t="shared" si="4"/>
        <v>0</v>
      </c>
      <c r="F55">
        <f t="shared" ref="F55" si="5">F54/$Q54</f>
        <v>0</v>
      </c>
      <c r="G55">
        <f t="shared" si="4"/>
        <v>0</v>
      </c>
      <c r="H55">
        <f t="shared" si="4"/>
        <v>0.6851595006934813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2.1081830790568655E-2</v>
      </c>
      <c r="Q55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2025-10-30T08:28:24Z</dcterms:modified>
</cp:coreProperties>
</file>