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17\Report de données_20.05.2025\"/>
    </mc:Choice>
  </mc:AlternateContent>
  <xr:revisionPtr revIDLastSave="0" documentId="13_ncr:1_{E752FB6F-306D-40E8-8E64-C6BB309EF817}" xr6:coauthVersionLast="36" xr6:coauthVersionMax="47" xr10:uidLastSave="{00000000-0000-0000-0000-000000000000}"/>
  <bookViews>
    <workbookView xWindow="0" yWindow="0" windowWidth="23040" windowHeight="10380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5" l="1"/>
  <c r="C33" i="5"/>
  <c r="R33" i="5"/>
  <c r="S33" i="5"/>
  <c r="F33" i="5"/>
  <c r="I33" i="5"/>
  <c r="J33" i="5"/>
  <c r="O33" i="5"/>
  <c r="Q33" i="5"/>
  <c r="E33" i="5"/>
  <c r="G33" i="5"/>
  <c r="K33" i="5"/>
  <c r="L33" i="5"/>
  <c r="M33" i="5"/>
  <c r="N33" i="5"/>
  <c r="P33" i="5"/>
  <c r="D33" i="5"/>
  <c r="N31" i="6"/>
  <c r="O31" i="6"/>
  <c r="P31" i="6"/>
  <c r="C31" i="6"/>
  <c r="Q31" i="6"/>
  <c r="R31" i="6"/>
  <c r="F31" i="6"/>
  <c r="G31" i="6"/>
  <c r="H31" i="6"/>
  <c r="I31" i="6"/>
  <c r="J31" i="6"/>
  <c r="K31" i="6"/>
  <c r="L31" i="6"/>
  <c r="M31" i="6"/>
  <c r="D31" i="6"/>
  <c r="E31" i="6"/>
  <c r="S31" i="6"/>
  <c r="E34" i="5"/>
  <c r="S34" i="5"/>
  <c r="G34" i="5"/>
  <c r="L34" i="5"/>
  <c r="C34" i="5"/>
  <c r="Q34" i="5"/>
  <c r="F34" i="5"/>
  <c r="K34" i="5"/>
  <c r="M34" i="5"/>
  <c r="P34" i="5"/>
  <c r="D34" i="5"/>
  <c r="R34" i="5"/>
  <c r="H34" i="5"/>
  <c r="I34" i="5"/>
  <c r="J34" i="5"/>
  <c r="N34" i="5"/>
  <c r="O34" i="5"/>
  <c r="H33" i="6"/>
  <c r="I33" i="6"/>
  <c r="J33" i="6"/>
  <c r="K33" i="6"/>
  <c r="L33" i="6"/>
  <c r="M33" i="6"/>
  <c r="N33" i="6"/>
  <c r="O33" i="6"/>
  <c r="P33" i="6"/>
  <c r="C33" i="6"/>
  <c r="Q33" i="6"/>
  <c r="D33" i="6"/>
  <c r="R33" i="6"/>
  <c r="E33" i="6"/>
  <c r="S33" i="6"/>
  <c r="F33" i="6"/>
  <c r="G33" i="6"/>
  <c r="C30" i="5"/>
  <c r="Q30" i="5"/>
  <c r="S30" i="5"/>
  <c r="O30" i="5"/>
  <c r="D30" i="5"/>
  <c r="R30" i="5"/>
  <c r="E30" i="5"/>
  <c r="N30" i="5"/>
  <c r="P30" i="5"/>
  <c r="F30" i="5"/>
  <c r="G30" i="5"/>
  <c r="H30" i="5"/>
  <c r="I30" i="5"/>
  <c r="J30" i="5"/>
  <c r="K30" i="5"/>
  <c r="L30" i="5"/>
  <c r="M30" i="5"/>
  <c r="N31" i="5"/>
  <c r="P31" i="5"/>
  <c r="G31" i="5"/>
  <c r="H31" i="5"/>
  <c r="I31" i="5"/>
  <c r="K31" i="5"/>
  <c r="L31" i="5"/>
  <c r="O31" i="5"/>
  <c r="J31" i="5"/>
  <c r="M31" i="5"/>
  <c r="C31" i="5"/>
  <c r="Q31" i="5"/>
  <c r="D31" i="5"/>
  <c r="R31" i="5"/>
  <c r="E31" i="5"/>
  <c r="S31" i="5"/>
  <c r="F31" i="5"/>
  <c r="K32" i="6"/>
  <c r="L32" i="6"/>
  <c r="M32" i="6"/>
  <c r="N32" i="6"/>
  <c r="O32" i="6"/>
  <c r="C32" i="6"/>
  <c r="Q32" i="6"/>
  <c r="D32" i="6"/>
  <c r="R32" i="6"/>
  <c r="E32" i="6"/>
  <c r="S32" i="6"/>
  <c r="F32" i="6"/>
  <c r="G32" i="6"/>
  <c r="H32" i="6"/>
  <c r="I32" i="6"/>
  <c r="J32" i="6"/>
  <c r="P32" i="6"/>
  <c r="E34" i="6"/>
  <c r="S34" i="6"/>
  <c r="F34" i="6"/>
  <c r="G34" i="6"/>
  <c r="H34" i="6"/>
  <c r="K34" i="6"/>
  <c r="L34" i="6"/>
  <c r="M34" i="6"/>
  <c r="N34" i="6"/>
  <c r="O34" i="6"/>
  <c r="P34" i="6"/>
  <c r="C34" i="6"/>
  <c r="Q34" i="6"/>
  <c r="D34" i="6"/>
  <c r="R34" i="6"/>
  <c r="I34" i="6"/>
  <c r="J34" i="6"/>
  <c r="K32" i="5"/>
  <c r="M32" i="5"/>
  <c r="S32" i="5"/>
  <c r="G32" i="5"/>
  <c r="H32" i="5"/>
  <c r="I32" i="5"/>
  <c r="L32" i="5"/>
  <c r="D32" i="5"/>
  <c r="E32" i="5"/>
  <c r="F32" i="5"/>
  <c r="J32" i="5"/>
  <c r="N32" i="5"/>
  <c r="O32" i="5"/>
  <c r="P32" i="5"/>
  <c r="C32" i="5"/>
  <c r="Q32" i="5"/>
  <c r="R32" i="5"/>
  <c r="C30" i="6"/>
  <c r="Q30" i="6"/>
  <c r="D30" i="6"/>
  <c r="R30" i="6"/>
  <c r="E30" i="6"/>
  <c r="S30" i="6"/>
  <c r="F30" i="6"/>
  <c r="G30" i="6"/>
  <c r="H30" i="6"/>
  <c r="I30" i="6"/>
  <c r="J30" i="6"/>
  <c r="K30" i="6"/>
  <c r="L30" i="6"/>
  <c r="M30" i="6"/>
  <c r="N30" i="6"/>
  <c r="O30" i="6"/>
  <c r="P30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<sst xmlns="http://schemas.openxmlformats.org/spreadsheetml/2006/main" count="155" uniqueCount="56">
  <si>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</si>
  <si>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</si>
  <si>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</si>
  <si>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</si>
  <si>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</si>
  <si>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</si>
  <si>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</si>
  <si>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</si>
  <si>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</si>
  <si>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</si>
  <si>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</si>
  <si>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</si>
  <si>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</si>
  <si>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</si>
  <si>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</si>
  <si>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</si>
  <si>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</si>
  <si>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</si>
  <si>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</si>
  <si>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</si>
  <si>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</si>
  <si>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</si>
  <si>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</si>
  <si>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</si>
  <si>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</si>
  <si>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</si>
  <si>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</si>
  <si>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</si>
  <si>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</si>
  <si>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</si>
  <si>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</si>
  <si>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</si>
  <si>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</si>
  <si>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</si>
  <si>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</si>
  <si>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</si>
  <si>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</si>
  <si>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</si>
  <si>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</si>
  <si>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</si>
  <si>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</si>
  <si>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</si>
  <si>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</si>
  <si>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</si>
  <si>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</si>
  <si>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</si>
  <si>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</si>
  <si>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</si>
  <si>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</si>
  <si>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</si>
  <si>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</si>
  <si>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</si>
  <si>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</si>
  <si>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</si>
  <si>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VD17 - Les Lavanches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</si>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</sst>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A36" workbookViewId="0">
      <selection activeCell="F65" sqref="F65"/>
    </sheetView>
  </sheetViews>
  <sheetFormatPr baseColWidth="10" defaultColWidth="11" defaultRowHeight="15.6" x14ac:dyDescent="0.3"/>
  <cols>
    <col min="1" max="1" width="18.69921875" style="12" customWidth="1"/>
    <col min="2" max="2" width="12.5" style="12" customWidth="1"/>
    <col min="3" max="20" width="11" style="12"/>
    <col min="21" max="21" width="17.19921875" style="12" bestFit="1" customWidth="1"/>
    <col min="22" max="16384" width="11" style="12"/>
  </cols>
  <sheetData>
    <row r="1" spans="1:19" ht="21" x14ac:dyDescent="0.4">
      <c r="A1" s="11" t="s">
        <v>5</v>
      </c>
    </row>
    <row r="3" spans="1:19" x14ac:dyDescent="0.3">
      <c r="A3" s="13" t="s">
        <v>6</v>
      </c>
      <c r="B3" s="10" t="s">
        <v>54</v>
      </c>
    </row>
    <row r="4" spans="1:19" x14ac:dyDescent="0.3">
      <c r="A4" s="13" t="s">
        <v>7</v>
      </c>
      <c r="B4" s="29">
        <v>45797</v>
      </c>
    </row>
    <row r="5" spans="1:19" x14ac:dyDescent="0.3">
      <c r="A5" s="13" t="s">
        <v>8</v>
      </c>
      <c r="B5" s="10" t="s">
        <v>55</v>
      </c>
    </row>
    <row r="6" spans="1:19" x14ac:dyDescent="0.3">
      <c r="A6" s="13" t="s">
        <v>9</v>
      </c>
      <c r="B6" s="6">
        <v>1</v>
      </c>
      <c r="C6" s="13" t="s">
        <v>0</v>
      </c>
    </row>
    <row r="8" spans="1:19" ht="46.8" x14ac:dyDescent="0.3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3">
      <c r="A9" s="7">
        <v>10</v>
      </c>
      <c r="B9" s="7">
        <v>0.08</v>
      </c>
      <c r="C9" s="7">
        <v>6</v>
      </c>
      <c r="D9" s="7">
        <v>2</v>
      </c>
      <c r="E9" s="7">
        <v>0</v>
      </c>
      <c r="F9" s="7">
        <v>0</v>
      </c>
      <c r="G9" s="7">
        <v>0</v>
      </c>
      <c r="H9" s="7">
        <v>0</v>
      </c>
      <c r="I9" s="7">
        <v>52</v>
      </c>
      <c r="J9" s="7">
        <v>1</v>
      </c>
      <c r="K9" s="7">
        <v>0</v>
      </c>
      <c r="L9" s="7">
        <v>0</v>
      </c>
      <c r="M9" s="7">
        <v>0</v>
      </c>
      <c r="N9" s="7">
        <v>0</v>
      </c>
      <c r="O9" s="7">
        <v>2</v>
      </c>
      <c r="P9" s="7">
        <v>0</v>
      </c>
      <c r="Q9" s="7">
        <v>0</v>
      </c>
      <c r="R9" s="7">
        <v>0</v>
      </c>
      <c r="S9" s="7">
        <v>4</v>
      </c>
    </row>
    <row r="10" spans="1:19" x14ac:dyDescent="0.3">
      <c r="A10" s="8">
        <v>14</v>
      </c>
      <c r="B10" s="8">
        <v>0.12</v>
      </c>
      <c r="C10" s="8">
        <v>3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31</v>
      </c>
      <c r="J10" s="8">
        <v>0</v>
      </c>
      <c r="K10" s="8">
        <v>0</v>
      </c>
      <c r="L10" s="8">
        <v>0</v>
      </c>
      <c r="M10" s="8">
        <v>4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</row>
    <row r="11" spans="1:19" x14ac:dyDescent="0.3">
      <c r="A11" s="8">
        <v>18</v>
      </c>
      <c r="B11" s="8">
        <v>0.18</v>
      </c>
      <c r="C11" s="8">
        <v>3</v>
      </c>
      <c r="D11" s="8">
        <v>1</v>
      </c>
      <c r="E11" s="8">
        <v>0</v>
      </c>
      <c r="F11" s="8">
        <v>0</v>
      </c>
      <c r="G11" s="8">
        <v>0</v>
      </c>
      <c r="H11" s="8">
        <v>0</v>
      </c>
      <c r="I11" s="8">
        <v>58</v>
      </c>
      <c r="J11" s="8">
        <v>0</v>
      </c>
      <c r="K11" s="8">
        <v>0</v>
      </c>
      <c r="L11" s="8">
        <v>0</v>
      </c>
      <c r="M11" s="8">
        <v>2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</row>
    <row r="12" spans="1:19" x14ac:dyDescent="0.3">
      <c r="A12" s="8">
        <v>22</v>
      </c>
      <c r="B12" s="8">
        <v>0.28999999999999998</v>
      </c>
      <c r="C12" s="8">
        <v>4</v>
      </c>
      <c r="D12" s="8">
        <v>1</v>
      </c>
      <c r="E12" s="8">
        <v>0</v>
      </c>
      <c r="F12" s="8">
        <v>0</v>
      </c>
      <c r="G12" s="8">
        <v>0</v>
      </c>
      <c r="H12" s="8">
        <v>1</v>
      </c>
      <c r="I12" s="8">
        <v>35</v>
      </c>
      <c r="J12" s="8">
        <v>2</v>
      </c>
      <c r="K12" s="8">
        <v>0</v>
      </c>
      <c r="L12" s="8">
        <v>0</v>
      </c>
      <c r="M12" s="8">
        <v>1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2</v>
      </c>
    </row>
    <row r="13" spans="1:19" x14ac:dyDescent="0.3">
      <c r="A13" s="8">
        <v>26</v>
      </c>
      <c r="B13" s="8">
        <v>0.46</v>
      </c>
      <c r="C13" s="8">
        <v>0</v>
      </c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8">
        <v>37</v>
      </c>
      <c r="J13" s="8">
        <v>0</v>
      </c>
      <c r="K13" s="8">
        <v>0</v>
      </c>
      <c r="L13" s="8">
        <v>0</v>
      </c>
      <c r="M13" s="8">
        <v>1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2</v>
      </c>
    </row>
    <row r="14" spans="1:19" x14ac:dyDescent="0.3">
      <c r="A14" s="8">
        <v>30</v>
      </c>
      <c r="B14" s="8">
        <v>0.67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45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1</v>
      </c>
    </row>
    <row r="15" spans="1:19" x14ac:dyDescent="0.3">
      <c r="A15" s="8">
        <v>34</v>
      </c>
      <c r="B15" s="8">
        <v>0.92</v>
      </c>
      <c r="C15" s="8">
        <v>2</v>
      </c>
      <c r="D15" s="8">
        <v>1</v>
      </c>
      <c r="E15" s="8">
        <v>0</v>
      </c>
      <c r="F15" s="8">
        <v>0</v>
      </c>
      <c r="G15" s="8">
        <v>0</v>
      </c>
      <c r="H15" s="8">
        <v>1</v>
      </c>
      <c r="I15" s="8">
        <v>28</v>
      </c>
      <c r="J15" s="8">
        <v>0</v>
      </c>
      <c r="K15" s="8">
        <v>1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3">
      <c r="A16" s="8">
        <v>38</v>
      </c>
      <c r="B16" s="8">
        <v>1.21</v>
      </c>
      <c r="C16" s="8">
        <v>1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32</v>
      </c>
      <c r="J16" s="8">
        <v>0</v>
      </c>
      <c r="K16" s="8">
        <v>0</v>
      </c>
      <c r="L16" s="8">
        <v>0</v>
      </c>
      <c r="M16" s="8">
        <v>1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3">
      <c r="A17" s="8">
        <v>42</v>
      </c>
      <c r="B17" s="8">
        <v>1.56</v>
      </c>
      <c r="C17" s="8">
        <v>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15</v>
      </c>
      <c r="J17" s="8">
        <v>0</v>
      </c>
      <c r="K17" s="8">
        <v>1</v>
      </c>
      <c r="L17" s="8">
        <v>0</v>
      </c>
      <c r="M17" s="8">
        <v>1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3">
      <c r="A18" s="8">
        <v>46</v>
      </c>
      <c r="B18" s="8">
        <v>1.93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9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3">
      <c r="A19" s="8">
        <v>50</v>
      </c>
      <c r="B19" s="8">
        <v>2.35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6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3">
      <c r="A20" s="8">
        <v>54</v>
      </c>
      <c r="B20" s="8">
        <v>2.79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1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3">
      <c r="A21" s="8">
        <v>58</v>
      </c>
      <c r="B21" s="8">
        <v>3.27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3">
      <c r="A22" s="8">
        <v>62</v>
      </c>
      <c r="B22" s="8">
        <v>3.8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3">
      <c r="A23" s="8">
        <v>66</v>
      </c>
      <c r="B23" s="8">
        <v>4.37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3">
      <c r="A24" s="8">
        <v>70</v>
      </c>
      <c r="B24" s="8">
        <v>4.99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3">
      <c r="A25" s="8">
        <v>74</v>
      </c>
      <c r="B25" s="8">
        <v>5.66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3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3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3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3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3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3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3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3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3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3">
      <c r="A54" s="13" t="s">
        <v>29</v>
      </c>
      <c r="B54" s="13" t="s">
        <v>2</v>
      </c>
      <c r="C54" s="12">
        <f>SUM(C9:C51)</f>
        <v>21</v>
      </c>
      <c r="D54" s="12">
        <f t="shared" ref="D54:S54" si="0">SUM(D9:D51)</f>
        <v>6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2</v>
      </c>
      <c r="I54" s="12">
        <f t="shared" si="0"/>
        <v>350</v>
      </c>
      <c r="J54" s="12">
        <f t="shared" si="0"/>
        <v>3</v>
      </c>
      <c r="K54" s="12">
        <f t="shared" si="0"/>
        <v>2</v>
      </c>
      <c r="L54" s="12">
        <f t="shared" si="0"/>
        <v>0</v>
      </c>
      <c r="M54" s="12">
        <f t="shared" si="0"/>
        <v>10</v>
      </c>
      <c r="N54" s="12">
        <f t="shared" si="0"/>
        <v>0</v>
      </c>
      <c r="O54" s="12">
        <f t="shared" si="0"/>
        <v>2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9</v>
      </c>
      <c r="T54" s="13">
        <f>SUM(C54:S54)</f>
        <v>405</v>
      </c>
      <c r="U54" s="13" t="s">
        <v>39</v>
      </c>
    </row>
    <row r="55" spans="1:21" x14ac:dyDescent="0.3">
      <c r="A55" s="19"/>
      <c r="B55" s="19" t="s">
        <v>30</v>
      </c>
      <c r="C55" s="20">
        <f>ROUND(C54/$B$6, 1)</f>
        <v>21</v>
      </c>
      <c r="D55" s="20">
        <f t="shared" ref="D55:S55" si="3">ROUND(D54/$B$6, 1)</f>
        <v>6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2</v>
      </c>
      <c r="I55" s="20">
        <f t="shared" si="3"/>
        <v>350</v>
      </c>
      <c r="J55" s="20">
        <f t="shared" si="3"/>
        <v>3</v>
      </c>
      <c r="K55" s="20">
        <f t="shared" si="3"/>
        <v>2</v>
      </c>
      <c r="L55" s="20">
        <f t="shared" si="3"/>
        <v>0</v>
      </c>
      <c r="M55" s="20">
        <f t="shared" si="3"/>
        <v>10</v>
      </c>
      <c r="N55" s="20">
        <f t="shared" si="3"/>
        <v>0</v>
      </c>
      <c r="O55" s="20">
        <f t="shared" si="3"/>
        <v>2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9</v>
      </c>
      <c r="T55" s="21">
        <f>ROUND(SUM(C55:S55),0)</f>
        <v>405</v>
      </c>
      <c r="U55" s="19" t="s">
        <v>40</v>
      </c>
    </row>
    <row r="56" spans="1:21" ht="17.399999999999999" x14ac:dyDescent="0.3">
      <c r="A56" s="13" t="s">
        <v>31</v>
      </c>
      <c r="B56" s="13" t="s">
        <v>2</v>
      </c>
      <c r="C56" s="22">
        <f>ROUND('Calcul surface terriere'!C53, 2)</f>
        <v>0.98</v>
      </c>
      <c r="D56" s="22">
        <f>ROUND('Calcul surface terriere'!D53, 2)</f>
        <v>0.22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0.13</v>
      </c>
      <c r="I56" s="22">
        <f>ROUND('Calcul surface terriere'!I53, 2)</f>
        <v>20.329999999999998</v>
      </c>
      <c r="J56" s="22">
        <f>ROUND('Calcul surface terriere'!J53, 2)</f>
        <v>0.08</v>
      </c>
      <c r="K56" s="22">
        <f>ROUND('Calcul surface terriere'!K53, 2)</f>
        <v>0.23</v>
      </c>
      <c r="L56" s="22">
        <f>ROUND('Calcul surface terriere'!L53, 2)</f>
        <v>0</v>
      </c>
      <c r="M56" s="22">
        <f>ROUND('Calcul surface terriere'!M53, 2)</f>
        <v>0.46</v>
      </c>
      <c r="N56" s="22">
        <f>ROUND('Calcul surface terriere'!N53, 2)</f>
        <v>0</v>
      </c>
      <c r="O56" s="22">
        <f>ROUND('Calcul surface terriere'!O53, 2)</f>
        <v>0.02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0.28000000000000003</v>
      </c>
      <c r="T56" s="23">
        <f>ROUND('Calcul surface terriere'!T53,1)</f>
        <v>22.7</v>
      </c>
      <c r="U56" s="13" t="s">
        <v>3</v>
      </c>
    </row>
    <row r="57" spans="1:21" ht="17.399999999999999" x14ac:dyDescent="0.3">
      <c r="A57" s="13"/>
      <c r="B57" s="13" t="s">
        <v>30</v>
      </c>
      <c r="C57" s="22">
        <f>ROUND('Calcul surface terriere'!C54, 2)</f>
        <v>0.98</v>
      </c>
      <c r="D57" s="22">
        <f>ROUND('Calcul surface terriere'!D54, 2)</f>
        <v>0.22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0.13</v>
      </c>
      <c r="I57" s="22">
        <f>ROUND('Calcul surface terriere'!I54, 2)</f>
        <v>20.329999999999998</v>
      </c>
      <c r="J57" s="22">
        <f>ROUND('Calcul surface terriere'!J54, 2)</f>
        <v>0.08</v>
      </c>
      <c r="K57" s="22">
        <f>ROUND('Calcul surface terriere'!K54, 2)</f>
        <v>0.23</v>
      </c>
      <c r="L57" s="22">
        <f>ROUND('Calcul surface terriere'!L54, 2)</f>
        <v>0</v>
      </c>
      <c r="M57" s="22">
        <f>ROUND('Calcul surface terriere'!M54, 2)</f>
        <v>0.46</v>
      </c>
      <c r="N57" s="22">
        <f>ROUND('Calcul surface terriere'!N54, 2)</f>
        <v>0</v>
      </c>
      <c r="O57" s="22">
        <f>ROUND('Calcul surface terriere'!O54, 2)</f>
        <v>0.02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0.28000000000000003</v>
      </c>
      <c r="T57" s="23">
        <f>ROUND('Calcul surface terriere'!T54, 1)</f>
        <v>22.7</v>
      </c>
      <c r="U57" s="13" t="s">
        <v>4</v>
      </c>
    </row>
    <row r="58" spans="1:21" x14ac:dyDescent="0.3">
      <c r="A58" s="19"/>
      <c r="B58" s="19" t="s">
        <v>32</v>
      </c>
      <c r="C58" s="24">
        <f>ROUND(100 * 'Calcul surface terriere'!C55,0)</f>
        <v>4</v>
      </c>
      <c r="D58" s="24">
        <f>ROUND(100 * 'Calcul surface terriere'!D55,0)</f>
        <v>1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1</v>
      </c>
      <c r="I58" s="24">
        <f>ROUND(100 * 'Calcul surface terriere'!I55,0)</f>
        <v>89</v>
      </c>
      <c r="J58" s="24">
        <f>ROUND(100 * 'Calcul surface terriere'!J55,0)</f>
        <v>0</v>
      </c>
      <c r="K58" s="24">
        <f>ROUND(100 * 'Calcul surface terriere'!K55,0)</f>
        <v>1</v>
      </c>
      <c r="L58" s="24">
        <f>ROUND(100 * 'Calcul surface terriere'!L55,0)</f>
        <v>0</v>
      </c>
      <c r="M58" s="24">
        <f>ROUND(100 * 'Calcul surface terriere'!M55,0)</f>
        <v>2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3">
      <c r="A59" s="13" t="s">
        <v>33</v>
      </c>
      <c r="B59" s="13" t="s">
        <v>2</v>
      </c>
      <c r="C59" s="26">
        <f>ROUND('Calcul volume sur pied'!C53, 1)</f>
        <v>9.9</v>
      </c>
      <c r="D59" s="26">
        <f>ROUND('Calcul volume sur pied'!D53, 1)</f>
        <v>2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1.2</v>
      </c>
      <c r="I59" s="26">
        <f>ROUND('Calcul volume sur pied'!I53, 1)</f>
        <v>202.2</v>
      </c>
      <c r="J59" s="26">
        <f>ROUND('Calcul volume sur pied'!J53, 1)</f>
        <v>0.7</v>
      </c>
      <c r="K59" s="26">
        <f>ROUND('Calcul volume sur pied'!K53, 1)</f>
        <v>2.5</v>
      </c>
      <c r="L59" s="26">
        <f>ROUND('Calcul volume sur pied'!L53, 1)</f>
        <v>0</v>
      </c>
      <c r="M59" s="26">
        <f>ROUND('Calcul volume sur pied'!M53, 1)</f>
        <v>4.4000000000000004</v>
      </c>
      <c r="N59" s="26">
        <f>ROUND('Calcul volume sur pied'!N53, 1)</f>
        <v>0</v>
      </c>
      <c r="O59" s="26">
        <f>ROUND('Calcul volume sur pied'!O53, 1)</f>
        <v>0.2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2.5</v>
      </c>
      <c r="T59" s="27">
        <f>ROUND('Calcul volume sur pied'!T53, 0)</f>
        <v>225</v>
      </c>
      <c r="U59" s="13" t="s">
        <v>42</v>
      </c>
    </row>
    <row r="60" spans="1:21" x14ac:dyDescent="0.3">
      <c r="A60" s="13"/>
      <c r="B60" s="13" t="s">
        <v>30</v>
      </c>
      <c r="C60" s="26">
        <f>ROUND('Calcul volume sur pied'!C54, 1)</f>
        <v>9.9</v>
      </c>
      <c r="D60" s="26">
        <f>ROUND('Calcul volume sur pied'!D54, 1)</f>
        <v>2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1.2</v>
      </c>
      <c r="I60" s="26">
        <f>ROUND('Calcul volume sur pied'!I54, 1)</f>
        <v>202.2</v>
      </c>
      <c r="J60" s="26">
        <f>ROUND('Calcul volume sur pied'!J54, 1)</f>
        <v>0.7</v>
      </c>
      <c r="K60" s="26">
        <f>ROUND('Calcul volume sur pied'!K54, 1)</f>
        <v>2.5</v>
      </c>
      <c r="L60" s="26">
        <f>ROUND('Calcul volume sur pied'!L54, 1)</f>
        <v>0</v>
      </c>
      <c r="M60" s="26">
        <f>ROUND('Calcul volume sur pied'!M54, 1)</f>
        <v>4.4000000000000004</v>
      </c>
      <c r="N60" s="26">
        <f>ROUND('Calcul volume sur pied'!N54, 1)</f>
        <v>0</v>
      </c>
      <c r="O60" s="26">
        <f>ROUND('Calcul volume sur pied'!O54, 1)</f>
        <v>0.2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2.5</v>
      </c>
      <c r="T60" s="27">
        <f>ROUND('Calcul volume sur pied'!T54, 0)</f>
        <v>225</v>
      </c>
      <c r="U60" s="13" t="s">
        <v>43</v>
      </c>
    </row>
    <row r="61" spans="1:21" x14ac:dyDescent="0.3">
      <c r="A61" s="19"/>
      <c r="B61" s="19" t="s">
        <v>32</v>
      </c>
      <c r="C61" s="24">
        <f>ROUND(100 * 'Calcul volume sur pied'!C55, 0)</f>
        <v>4</v>
      </c>
      <c r="D61" s="24">
        <f>ROUND(100 * 'Calcul volume sur pied'!D55, 0)</f>
        <v>1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1</v>
      </c>
      <c r="I61" s="24">
        <f>ROUND(100 * 'Calcul volume sur pied'!I55, 0)</f>
        <v>90</v>
      </c>
      <c r="J61" s="24">
        <f>ROUND(100 * 'Calcul volume sur pied'!J55, 0)</f>
        <v>0</v>
      </c>
      <c r="K61" s="24">
        <f>ROUND(100 * 'Calcul volume sur pied'!K55, 0)</f>
        <v>1</v>
      </c>
      <c r="L61" s="24">
        <f>ROUND(100 * 'Calcul volume sur pied'!L55, 0)</f>
        <v>0</v>
      </c>
      <c r="M61" s="24">
        <f>ROUND(100 * 'Calcul volume sur pied'!M55, 0)</f>
        <v>2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45</v>
      </c>
    </row>
    <row r="2" spans="1:19" x14ac:dyDescent="0.3">
      <c r="A2" s="5" t="s">
        <v>46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1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Inventaire'!C9/$B$6</f>
        <v>6</v>
      </c>
      <c r="D9" s="7">
        <f>'Protocole Inventaire'!D9/$B$6</f>
        <v>2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52</v>
      </c>
      <c r="J9" s="7">
        <f>'Protocole Inventaire'!J9/$B$6</f>
        <v>1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2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4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Inventaire'!C10/$B$6</f>
        <v>3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31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4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Inventaire'!C11/$B$6</f>
        <v>3</v>
      </c>
      <c r="D11" s="8">
        <f>'Protocole Inventaire'!D11/$B$6</f>
        <v>1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58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2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4</v>
      </c>
      <c r="D12" s="8">
        <f>'Protocole Inventaire'!D12/$B$6</f>
        <v>1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1</v>
      </c>
      <c r="I12" s="8">
        <f>'Protocole Inventaire'!I12/$B$6</f>
        <v>35</v>
      </c>
      <c r="J12" s="8">
        <f>'Protocole Inventaire'!J12/$B$6</f>
        <v>2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1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2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1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37</v>
      </c>
      <c r="J13" s="8">
        <f>'Protocole Inventaire'!J13/$B$6</f>
        <v>0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1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2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45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1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Inventaire'!C15/$B$6</f>
        <v>2</v>
      </c>
      <c r="D15" s="8">
        <f>'Protocole Inventaire'!D15/$B$6</f>
        <v>1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1</v>
      </c>
      <c r="I15" s="8">
        <f>'Protocole Inventaire'!I15/$B$6</f>
        <v>28</v>
      </c>
      <c r="J15" s="8">
        <f>'Protocole Inventaire'!J15/$B$6</f>
        <v>0</v>
      </c>
      <c r="K15" s="8">
        <f>'Protocole Inventaire'!K15/$B$6</f>
        <v>1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Inventaire'!C16/$B$6</f>
        <v>1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32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1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Inventaire'!C17/$B$6</f>
        <v>1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15</v>
      </c>
      <c r="J17" s="8">
        <f>'Protocole Inventaire'!J17/$B$6</f>
        <v>0</v>
      </c>
      <c r="K17" s="8">
        <f>'Protocole Inventaire'!K17/$B$6</f>
        <v>1</v>
      </c>
      <c r="L17" s="8">
        <f>'Protocole Inventaire'!L17/$B$6</f>
        <v>0</v>
      </c>
      <c r="M17" s="8">
        <f>'Protocole Inventaire'!M17/$B$6</f>
        <v>1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9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6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Inventaire'!C20/$B$6</f>
        <v>1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1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1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3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3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3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47</v>
      </c>
    </row>
    <row r="2" spans="1:19" x14ac:dyDescent="0.3">
      <c r="A2" s="5" t="s">
        <v>48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1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4.7123889803846908E-2</v>
      </c>
      <c r="D9" s="7">
        <f>'Protocole Inventaire'!D9*($A9/200)^2*PI()</f>
        <v>1.5707963267948967E-2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0.40840704496667318</v>
      </c>
      <c r="J9" s="7">
        <f>'Protocole Inventaire'!J9*($A9/200)^2*PI()</f>
        <v>7.8539816339744835E-3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1.5707963267948967E-2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3.1415926535897934E-2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4.6181412007769963E-2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0.47720792408028967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6.1575216010359951E-2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7.6340701482231973E-2</v>
      </c>
      <c r="D11" s="8">
        <f>'Protocole Inventaire'!D11*($A11/200)^2*PI()</f>
        <v>2.5446900494077322E-2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1.4759202286564848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5.0893800988154644E-2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0.15205308443374599</v>
      </c>
      <c r="D12" s="8">
        <f>'Protocole Inventaire'!D12*($A12/200)^2*PI()</f>
        <v>3.8013271108436497E-2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3.8013271108436497E-2</v>
      </c>
      <c r="I12" s="8">
        <f>'Protocole Inventaire'!I12*($A12/200)^2*PI()</f>
        <v>1.3304644887952775</v>
      </c>
      <c r="J12" s="8">
        <f>'Protocole Inventaire'!J12*($A12/200)^2*PI()</f>
        <v>7.6026542216872994E-2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3.8013271108436497E-2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7.6026542216872994E-2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5.3092915845667513E-2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1.9644378862896978</v>
      </c>
      <c r="J13" s="8">
        <f>'Protocole Inventaire'!J13*($A13/200)^2*PI()</f>
        <v>0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5.3092915845667513E-2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0.10618583169133503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3.1808625617596653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7.0685834705770348E-2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0.18158405537749009</v>
      </c>
      <c r="D15" s="8">
        <f>'Protocole Inventaire'!D15*($A15/200)^2*PI()</f>
        <v>9.0792027688745044E-2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9.0792027688745044E-2</v>
      </c>
      <c r="I15" s="8">
        <f>'Protocole Inventaire'!I15*($A15/200)^2*PI()</f>
        <v>2.5421767752848612</v>
      </c>
      <c r="J15" s="8">
        <f>'Protocole Inventaire'!J15*($A15/200)^2*PI()</f>
        <v>0</v>
      </c>
      <c r="K15" s="8">
        <f>'Protocole Inventaire'!K15*($A15/200)^2*PI()</f>
        <v>9.0792027688745044E-2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0.11341149479459153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3.6291678334269291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0.11341149479459153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0.13854423602330987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2.0781635403496477</v>
      </c>
      <c r="J17" s="8">
        <f>'Protocole Inventaire'!J17*($A17/200)^2*PI()</f>
        <v>0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0.13854423602330987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1.4957122623741006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1.1780972450961724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0.22902210444669593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0.22902210444669593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0.34211943997592853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3">
      <c r="A53" t="s">
        <v>49</v>
      </c>
      <c r="B53" t="s">
        <v>2</v>
      </c>
      <c r="C53">
        <f>SUM(C9:C51)</f>
        <v>0.98426097836968229</v>
      </c>
      <c r="D53">
        <f t="shared" ref="D53:S53" si="0">SUM(D9:D51)</f>
        <v>0.22305307840487537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0.12880529879718156</v>
      </c>
      <c r="I53">
        <f t="shared" si="0"/>
        <v>20.331759335502426</v>
      </c>
      <c r="J53">
        <f t="shared" si="0"/>
        <v>8.3880523850847474E-2</v>
      </c>
      <c r="K53">
        <f t="shared" si="0"/>
        <v>0.2293362637120549</v>
      </c>
      <c r="L53">
        <f t="shared" si="0"/>
        <v>0</v>
      </c>
      <c r="M53">
        <f t="shared" si="0"/>
        <v>0.45553093477051998</v>
      </c>
      <c r="N53">
        <f t="shared" si="0"/>
        <v>0</v>
      </c>
      <c r="O53">
        <f t="shared" si="0"/>
        <v>1.5707963267948967E-2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0.2843141351498763</v>
      </c>
      <c r="T53">
        <f>SUM(C53:S53)</f>
        <v>22.736648511825415</v>
      </c>
    </row>
    <row r="54" spans="1:20" x14ac:dyDescent="0.3">
      <c r="A54" t="s">
        <v>49</v>
      </c>
      <c r="B54" t="s">
        <v>30</v>
      </c>
      <c r="C54">
        <f>C53/$B$6</f>
        <v>0.98426097836968229</v>
      </c>
      <c r="D54">
        <f t="shared" ref="D54:S54" si="1">D53/$B$6</f>
        <v>0.22305307840487537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0.12880529879718156</v>
      </c>
      <c r="I54">
        <f t="shared" si="1"/>
        <v>20.331759335502426</v>
      </c>
      <c r="J54">
        <f t="shared" si="1"/>
        <v>8.3880523850847474E-2</v>
      </c>
      <c r="K54">
        <f t="shared" si="1"/>
        <v>0.2293362637120549</v>
      </c>
      <c r="L54">
        <f t="shared" si="1"/>
        <v>0</v>
      </c>
      <c r="M54">
        <f t="shared" si="1"/>
        <v>0.45553093477051998</v>
      </c>
      <c r="N54">
        <f t="shared" si="1"/>
        <v>0</v>
      </c>
      <c r="O54">
        <f t="shared" si="1"/>
        <v>1.5707963267948967E-2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0.2843141351498763</v>
      </c>
      <c r="T54">
        <f>SUM(C54:S54)</f>
        <v>22.736648511825415</v>
      </c>
    </row>
    <row r="55" spans="1:20" x14ac:dyDescent="0.3">
      <c r="A55" t="s">
        <v>49</v>
      </c>
      <c r="B55" t="s">
        <v>50</v>
      </c>
      <c r="C55">
        <f>C54/$T54</f>
        <v>4.3289624583753607E-2</v>
      </c>
      <c r="D55">
        <f t="shared" ref="D55:S55" si="2">D54/$T54</f>
        <v>9.8102883672087655E-3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5.6650960993740763E-3</v>
      </c>
      <c r="I55">
        <f t="shared" si="2"/>
        <v>0.89422851063241804</v>
      </c>
      <c r="J55">
        <f t="shared" si="2"/>
        <v>3.689221118372873E-3</v>
      </c>
      <c r="K55">
        <f t="shared" si="2"/>
        <v>1.0086634518397744E-2</v>
      </c>
      <c r="L55">
        <f t="shared" si="2"/>
        <v>0</v>
      </c>
      <c r="M55">
        <f t="shared" si="2"/>
        <v>2.0035095961200997E-2</v>
      </c>
      <c r="N55">
        <f t="shared" si="2"/>
        <v>0</v>
      </c>
      <c r="O55">
        <f t="shared" si="2"/>
        <v>6.9086537797244819E-4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1.2504663341301313E-2</v>
      </c>
      <c r="T55">
        <f>SUM(C55:S55)</f>
        <v>0.99999999999999989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51</v>
      </c>
    </row>
    <row r="2" spans="1:19" x14ac:dyDescent="0.3">
      <c r="A2" s="5" t="s">
        <v>52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1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Inventaire'!C9*$B9</f>
        <v>0.48</v>
      </c>
      <c r="D9" s="7">
        <f>'Protocole Inventaire'!D9*$B9</f>
        <v>0.16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4.16</v>
      </c>
      <c r="J9" s="7">
        <f>'Protocole Inventaire'!J9*$B9</f>
        <v>0.08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0.16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0.32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Inventaire'!C10*$B10</f>
        <v>0.36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3.7199999999999998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0.48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Inventaire'!C11*$B11</f>
        <v>0.54</v>
      </c>
      <c r="D11" s="8">
        <f>'Protocole Inventaire'!D11*$B11</f>
        <v>0.18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10.44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0.36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1.1599999999999999</v>
      </c>
      <c r="D12" s="8">
        <f>'Protocole Inventaire'!D12*$B12</f>
        <v>0.28999999999999998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0.28999999999999998</v>
      </c>
      <c r="I12" s="8">
        <f>'Protocole Inventaire'!I12*$B12</f>
        <v>10.149999999999999</v>
      </c>
      <c r="J12" s="8">
        <f>'Protocole Inventaire'!J12*$B12</f>
        <v>0.57999999999999996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0.28999999999999998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0.57999999999999996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0.46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17.02</v>
      </c>
      <c r="J13" s="8">
        <f>'Protocole Inventaire'!J13*$B13</f>
        <v>0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0.46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0.92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30.150000000000002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0.67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Inventaire'!C15*$B15</f>
        <v>1.84</v>
      </c>
      <c r="D15" s="8">
        <f>'Protocole Inventaire'!D15*$B15</f>
        <v>0.92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0.92</v>
      </c>
      <c r="I15" s="8">
        <f>'Protocole Inventaire'!I15*$B15</f>
        <v>25.76</v>
      </c>
      <c r="J15" s="8">
        <f>'Protocole Inventaire'!J15*$B15</f>
        <v>0</v>
      </c>
      <c r="K15" s="8">
        <f>'Protocole Inventaire'!K15*$B15</f>
        <v>0.92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Inventaire'!C16*$B16</f>
        <v>1.21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38.72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1.21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Inventaire'!C17*$B17</f>
        <v>1.56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23.400000000000002</v>
      </c>
      <c r="J17" s="8">
        <f>'Protocole Inventaire'!J17*$B17</f>
        <v>0</v>
      </c>
      <c r="K17" s="8">
        <f>'Protocole Inventaire'!K17*$B17</f>
        <v>1.56</v>
      </c>
      <c r="L17" s="8">
        <f>'Protocole Inventaire'!L17*$B17</f>
        <v>0</v>
      </c>
      <c r="M17" s="8">
        <f>'Protocole Inventaire'!M17*$B17</f>
        <v>1.56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17.37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14.100000000000001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Inventaire'!C20*$B20</f>
        <v>2.79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2.79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4.37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3">
      <c r="A53" t="s">
        <v>53</v>
      </c>
      <c r="B53" t="s">
        <v>2</v>
      </c>
      <c r="C53">
        <f>SUM(C9:C51)</f>
        <v>9.9400000000000013</v>
      </c>
      <c r="D53">
        <f t="shared" ref="D53:S53" si="0">SUM(D9:D51)</f>
        <v>2.0099999999999998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1.21</v>
      </c>
      <c r="I53">
        <f t="shared" si="0"/>
        <v>202.15</v>
      </c>
      <c r="J53">
        <f t="shared" si="0"/>
        <v>0.65999999999999992</v>
      </c>
      <c r="K53">
        <f t="shared" si="0"/>
        <v>2.48</v>
      </c>
      <c r="L53">
        <f t="shared" si="0"/>
        <v>0</v>
      </c>
      <c r="M53">
        <f t="shared" si="0"/>
        <v>4.3599999999999994</v>
      </c>
      <c r="N53">
        <f t="shared" si="0"/>
        <v>0</v>
      </c>
      <c r="O53">
        <f t="shared" si="0"/>
        <v>0.16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2.4899999999999998</v>
      </c>
      <c r="T53">
        <f>SUM(C53:S53)</f>
        <v>225.46</v>
      </c>
    </row>
    <row r="54" spans="1:20" x14ac:dyDescent="0.3">
      <c r="A54" t="s">
        <v>53</v>
      </c>
      <c r="B54" t="s">
        <v>30</v>
      </c>
      <c r="C54">
        <f>C53/$B$6</f>
        <v>9.9400000000000013</v>
      </c>
      <c r="D54">
        <f t="shared" ref="D54:S54" si="1">D53/$B$6</f>
        <v>2.0099999999999998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1.21</v>
      </c>
      <c r="I54">
        <f t="shared" si="1"/>
        <v>202.15</v>
      </c>
      <c r="J54">
        <f t="shared" si="1"/>
        <v>0.65999999999999992</v>
      </c>
      <c r="K54">
        <f t="shared" si="1"/>
        <v>2.48</v>
      </c>
      <c r="L54">
        <f t="shared" si="1"/>
        <v>0</v>
      </c>
      <c r="M54">
        <f t="shared" si="1"/>
        <v>4.3599999999999994</v>
      </c>
      <c r="N54">
        <f t="shared" si="1"/>
        <v>0</v>
      </c>
      <c r="O54">
        <f t="shared" si="1"/>
        <v>0.16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2.4899999999999998</v>
      </c>
      <c r="T54">
        <f>SUM(C54:S54)</f>
        <v>225.46</v>
      </c>
    </row>
    <row r="55" spans="1:20" x14ac:dyDescent="0.3">
      <c r="A55" t="s">
        <v>53</v>
      </c>
      <c r="B55" t="s">
        <v>50</v>
      </c>
      <c r="C55">
        <f>C54/$T54</f>
        <v>4.4087643040894173E-2</v>
      </c>
      <c r="D55">
        <f t="shared" ref="D55:S55" si="2">D54/$T54</f>
        <v>8.9151068925751777E-3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5.3668056417989886E-3</v>
      </c>
      <c r="I55">
        <f t="shared" si="2"/>
        <v>0.89661137230550869</v>
      </c>
      <c r="J55">
        <f t="shared" si="2"/>
        <v>2.927348531890357E-3</v>
      </c>
      <c r="K55">
        <f t="shared" si="2"/>
        <v>1.099973387740619E-2</v>
      </c>
      <c r="L55">
        <f t="shared" si="2"/>
        <v>0</v>
      </c>
      <c r="M55">
        <f t="shared" si="2"/>
        <v>1.9338241816730238E-2</v>
      </c>
      <c r="N55">
        <f t="shared" si="2"/>
        <v>0</v>
      </c>
      <c r="O55">
        <f t="shared" si="2"/>
        <v>7.0966025015523819E-4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1.1044087643040892E-2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2025-05-20T15:04:32Z</dcterms:modified>
</cp:coreProperties>
</file>