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PLACETTE_VD\Suivi-2024\VD-20\"/>
    </mc:Choice>
  </mc:AlternateContent>
  <bookViews>
    <workbookView xWindow="0" yWindow="0" windowWidth="23040" windowHeight="9384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J31" i="5" l="1"/>
  <c r="K31" i="5"/>
  <c r="C31" i="5"/>
  <c r="D31" i="5"/>
  <c r="L31" i="5"/>
  <c r="E31" i="5"/>
  <c r="G31" i="5"/>
  <c r="M31" i="5"/>
  <c r="O31" i="5"/>
  <c r="P31" i="5"/>
  <c r="Q31" i="5"/>
  <c r="I31" i="5"/>
  <c r="N31" i="5"/>
  <c r="F31" i="5"/>
  <c r="R31" i="5"/>
  <c r="S31" i="5"/>
  <c r="H31" i="5"/>
  <c r="L33" i="5"/>
  <c r="M33" i="5"/>
  <c r="E33" i="5"/>
  <c r="S33" i="5"/>
  <c r="N33" i="5"/>
  <c r="K33" i="5"/>
  <c r="C33" i="5"/>
  <c r="O33" i="5"/>
  <c r="Q33" i="5"/>
  <c r="R33" i="5"/>
  <c r="G33" i="5"/>
  <c r="I33" i="5"/>
  <c r="D33" i="5"/>
  <c r="P33" i="5"/>
  <c r="F33" i="5"/>
  <c r="J33" i="5"/>
  <c r="H33" i="5"/>
  <c r="F31" i="6"/>
  <c r="R31" i="6"/>
  <c r="D31" i="6"/>
  <c r="G31" i="6"/>
  <c r="S31" i="6"/>
  <c r="H31" i="6"/>
  <c r="I31" i="6"/>
  <c r="J31" i="6"/>
  <c r="K31" i="6"/>
  <c r="L31" i="6"/>
  <c r="M31" i="6"/>
  <c r="N31" i="6"/>
  <c r="C31" i="6"/>
  <c r="O31" i="6"/>
  <c r="P31" i="6"/>
  <c r="E31" i="6"/>
  <c r="Q31" i="6"/>
  <c r="E32" i="5"/>
  <c r="Q32" i="5"/>
  <c r="F32" i="5"/>
  <c r="R32" i="5"/>
  <c r="G32" i="5"/>
  <c r="N32" i="5"/>
  <c r="C32" i="5"/>
  <c r="S32" i="5"/>
  <c r="O32" i="5"/>
  <c r="H32" i="5"/>
  <c r="I32" i="5"/>
  <c r="J32" i="5"/>
  <c r="P32" i="5"/>
  <c r="L32" i="5"/>
  <c r="K32" i="5"/>
  <c r="M32" i="5"/>
  <c r="D32" i="5"/>
  <c r="K30" i="6"/>
  <c r="J30" i="6"/>
  <c r="L30" i="6"/>
  <c r="M30" i="6"/>
  <c r="N30" i="6"/>
  <c r="C30" i="6"/>
  <c r="O30" i="6"/>
  <c r="D30" i="6"/>
  <c r="P30" i="6"/>
  <c r="E30" i="6"/>
  <c r="Q30" i="6"/>
  <c r="F30" i="6"/>
  <c r="R30" i="6"/>
  <c r="G30" i="6"/>
  <c r="S30" i="6"/>
  <c r="H30" i="6"/>
  <c r="I30" i="6"/>
  <c r="C34" i="6"/>
  <c r="O34" i="6"/>
  <c r="L34" i="6"/>
  <c r="N34" i="6"/>
  <c r="D34" i="6"/>
  <c r="P34" i="6"/>
  <c r="E34" i="6"/>
  <c r="Q34" i="6"/>
  <c r="F34" i="6"/>
  <c r="R34" i="6"/>
  <c r="G34" i="6"/>
  <c r="S34" i="6"/>
  <c r="H34" i="6"/>
  <c r="I34" i="6"/>
  <c r="J34" i="6"/>
  <c r="K34" i="6"/>
  <c r="M34" i="6"/>
  <c r="G34" i="5"/>
  <c r="S34" i="5"/>
  <c r="H34" i="5"/>
  <c r="I34" i="5"/>
  <c r="P34" i="5"/>
  <c r="Q34" i="5"/>
  <c r="F34" i="5"/>
  <c r="M34" i="5"/>
  <c r="J34" i="5"/>
  <c r="K34" i="5"/>
  <c r="D34" i="5"/>
  <c r="E34" i="5"/>
  <c r="L34" i="5"/>
  <c r="N34" i="5"/>
  <c r="R34" i="5"/>
  <c r="C34" i="5"/>
  <c r="O34" i="5"/>
  <c r="M32" i="6"/>
  <c r="N32" i="6"/>
  <c r="C32" i="6"/>
  <c r="O32" i="6"/>
  <c r="D32" i="6"/>
  <c r="P32" i="6"/>
  <c r="E32" i="6"/>
  <c r="Q32" i="6"/>
  <c r="F32" i="6"/>
  <c r="R32" i="6"/>
  <c r="G32" i="6"/>
  <c r="S32" i="6"/>
  <c r="H32" i="6"/>
  <c r="I32" i="6"/>
  <c r="J32" i="6"/>
  <c r="K32" i="6"/>
  <c r="L32" i="6"/>
  <c r="H33" i="6"/>
  <c r="G33" i="6"/>
  <c r="I33" i="6"/>
  <c r="J33" i="6"/>
  <c r="K33" i="6"/>
  <c r="L33" i="6"/>
  <c r="M33" i="6"/>
  <c r="N33" i="6"/>
  <c r="C33" i="6"/>
  <c r="O33" i="6"/>
  <c r="D33" i="6"/>
  <c r="P33" i="6"/>
  <c r="E33" i="6"/>
  <c r="Q33" i="6"/>
  <c r="F33" i="6"/>
  <c r="R33" i="6"/>
  <c r="S33" i="6"/>
  <c r="C30" i="5"/>
  <c r="O30" i="5"/>
  <c r="P30" i="5"/>
  <c r="D30" i="5"/>
  <c r="J30" i="5"/>
  <c r="N30" i="5"/>
  <c r="E30" i="5"/>
  <c r="Q30" i="5"/>
  <c r="I30" i="5"/>
  <c r="F30" i="5"/>
  <c r="R30" i="5"/>
  <c r="M30" i="5"/>
  <c r="G30" i="5"/>
  <c r="S30" i="5"/>
  <c r="H30" i="5"/>
  <c r="L30" i="5"/>
  <c r="K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<sst xmlns="http://schemas.openxmlformats.org/spreadsheetml/2006/main" count="155" uniqueCount="56">
  <si>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</si>
  <si>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</si>
  <si>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</si>
  <si>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</si>
  <si>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</si>
  <si>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</si>
  <si>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</si>
  <si>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</si>
  <si>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</si>
  <si>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</si>
  <si>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</si>
  <si>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</si>
  <si>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</si>
  <si>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</si>
  <si>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</si>
  <si>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</si>
  <si>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</si>
  <si>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</si>
  <si>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</si>
  <si>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</si>
  <si>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</si>
  <si>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</si>
  <si>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</si>
  <si>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</si>
  <si>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</si>
  <si>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</si>
  <si>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</si>
  <si>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</si>
  <si>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</si>
  <si>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</si>
  <si>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</si>
  <si>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</si>
  <si>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</si>
  <si>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</si>
  <si>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</si>
  <si>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</si>
  <si>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</si>
  <si>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</si>
  <si>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</si>
  <si>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</si>
  <si>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</si>
  <si>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</si>
  <si>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</si>
  <si>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</si>
  <si>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</si>
  <si>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</si>
  <si>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</si>
  <si>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</si>
  <si>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</si>
  <si>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</si>
  <si>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</si>
  <si>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</si>
  <si>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</si>
  <si>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</si>
  <si>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ILEX</t>
  </si>
  <si>
    <t>VD20 - Les Vaunaises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</si>
</sst>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D47" sqref="D47"/>
    </sheetView>
  </sheetViews>
  <sheetFormatPr baseColWidth="10" defaultColWidth="11" defaultRowHeight="15.6" x14ac:dyDescent="0.3"/>
  <cols>
    <col min="1" max="1" width="18.69921875" style="12" customWidth="1"/>
    <col min="2" max="2" width="12.5" style="12" customWidth="1"/>
    <col min="3" max="20" width="11" style="12"/>
    <col min="21" max="21" width="17.19921875" style="12" bestFit="1" customWidth="1"/>
    <col min="22" max="16384" width="11" style="12"/>
  </cols>
  <sheetData>
    <row r="1" spans="1:19" ht="21" x14ac:dyDescent="0.4">
      <c r="A1" s="11" t="s">
        <v>5</v>
      </c>
    </row>
    <row r="3" spans="1:19" x14ac:dyDescent="0.3">
      <c r="A3" s="13" t="s">
        <v>6</v>
      </c>
      <c r="B3" s="10" t="s">
        <v>55</v>
      </c>
    </row>
    <row r="4" spans="1:19" x14ac:dyDescent="0.3">
      <c r="A4" s="13" t="s">
        <v>7</v>
      </c>
      <c r="B4" s="29">
        <v>45610</v>
      </c>
    </row>
    <row r="5" spans="1:19" x14ac:dyDescent="0.3">
      <c r="A5" s="13" t="s">
        <v>8</v>
      </c>
      <c r="B5" s="10" t="s">
        <v>54</v>
      </c>
    </row>
    <row r="6" spans="1:19" x14ac:dyDescent="0.3">
      <c r="A6" s="13" t="s">
        <v>9</v>
      </c>
      <c r="B6" s="6">
        <v>1.26</v>
      </c>
      <c r="C6" s="13" t="s">
        <v>0</v>
      </c>
    </row>
    <row r="8" spans="1:19" ht="46.8" x14ac:dyDescent="0.3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3">
      <c r="A9" s="7">
        <v>10</v>
      </c>
      <c r="B9" s="7">
        <v>0.08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</row>
    <row r="10" spans="1:19" x14ac:dyDescent="0.3">
      <c r="A10" s="8">
        <v>14</v>
      </c>
      <c r="B10" s="8">
        <v>0.12</v>
      </c>
      <c r="C10" s="8">
        <v>4</v>
      </c>
      <c r="D10" s="8">
        <v>6</v>
      </c>
      <c r="E10" s="8">
        <v>0</v>
      </c>
      <c r="F10" s="8">
        <v>0</v>
      </c>
      <c r="G10" s="8">
        <v>0</v>
      </c>
      <c r="H10" s="8">
        <v>10</v>
      </c>
      <c r="I10" s="8">
        <v>12</v>
      </c>
      <c r="J10" s="8">
        <v>2</v>
      </c>
      <c r="K10" s="8">
        <v>3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1</v>
      </c>
    </row>
    <row r="11" spans="1:19" x14ac:dyDescent="0.3">
      <c r="A11" s="8">
        <v>18</v>
      </c>
      <c r="B11" s="8">
        <v>0.18</v>
      </c>
      <c r="C11" s="8">
        <v>6</v>
      </c>
      <c r="D11" s="8">
        <v>4</v>
      </c>
      <c r="E11" s="8">
        <v>1</v>
      </c>
      <c r="F11" s="8">
        <v>0</v>
      </c>
      <c r="G11" s="8">
        <v>0</v>
      </c>
      <c r="H11" s="8">
        <v>4</v>
      </c>
      <c r="I11" s="8">
        <v>9</v>
      </c>
      <c r="J11" s="8">
        <v>2</v>
      </c>
      <c r="K11" s="8">
        <v>4</v>
      </c>
      <c r="L11" s="8">
        <v>0</v>
      </c>
      <c r="M11" s="8">
        <v>1</v>
      </c>
      <c r="N11" s="8">
        <v>0</v>
      </c>
      <c r="O11" s="8">
        <v>1</v>
      </c>
      <c r="P11" s="8">
        <v>0</v>
      </c>
      <c r="Q11" s="8">
        <v>0</v>
      </c>
      <c r="R11" s="8">
        <v>0</v>
      </c>
      <c r="S11" s="8">
        <v>1</v>
      </c>
    </row>
    <row r="12" spans="1:19" x14ac:dyDescent="0.3">
      <c r="A12" s="8">
        <v>22</v>
      </c>
      <c r="B12" s="8">
        <v>0.28999999999999998</v>
      </c>
      <c r="C12" s="8">
        <v>2</v>
      </c>
      <c r="D12" s="8">
        <v>7</v>
      </c>
      <c r="E12" s="8">
        <v>0</v>
      </c>
      <c r="F12" s="8">
        <v>0</v>
      </c>
      <c r="G12" s="8">
        <v>0</v>
      </c>
      <c r="H12" s="8">
        <v>3</v>
      </c>
      <c r="I12" s="8">
        <v>10</v>
      </c>
      <c r="J12" s="8">
        <v>2</v>
      </c>
      <c r="K12" s="8">
        <v>12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</row>
    <row r="13" spans="1:19" x14ac:dyDescent="0.3">
      <c r="A13" s="8">
        <v>26</v>
      </c>
      <c r="B13" s="8">
        <v>0.46</v>
      </c>
      <c r="C13" s="8">
        <v>4</v>
      </c>
      <c r="D13" s="8">
        <v>11</v>
      </c>
      <c r="E13" s="8">
        <v>1</v>
      </c>
      <c r="F13" s="8">
        <v>0</v>
      </c>
      <c r="G13" s="8">
        <v>0</v>
      </c>
      <c r="H13" s="8">
        <v>1</v>
      </c>
      <c r="I13" s="8">
        <v>7</v>
      </c>
      <c r="J13" s="8">
        <v>1</v>
      </c>
      <c r="K13" s="8">
        <v>9</v>
      </c>
      <c r="L13" s="8">
        <v>0</v>
      </c>
      <c r="M13" s="8">
        <v>2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</row>
    <row r="14" spans="1:19" x14ac:dyDescent="0.3">
      <c r="A14" s="8">
        <v>30</v>
      </c>
      <c r="B14" s="8">
        <v>0.67</v>
      </c>
      <c r="C14" s="8">
        <v>4</v>
      </c>
      <c r="D14" s="8">
        <v>7</v>
      </c>
      <c r="E14" s="8">
        <v>2</v>
      </c>
      <c r="F14" s="8">
        <v>0</v>
      </c>
      <c r="G14" s="8">
        <v>0</v>
      </c>
      <c r="H14" s="8">
        <v>1</v>
      </c>
      <c r="I14" s="8">
        <v>8</v>
      </c>
      <c r="J14" s="8">
        <v>4</v>
      </c>
      <c r="K14" s="8">
        <v>13</v>
      </c>
      <c r="L14" s="8">
        <v>0</v>
      </c>
      <c r="M14" s="8">
        <v>3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</row>
    <row r="15" spans="1:19" x14ac:dyDescent="0.3">
      <c r="A15" s="8">
        <v>34</v>
      </c>
      <c r="B15" s="8">
        <v>0.92</v>
      </c>
      <c r="C15" s="8">
        <v>2</v>
      </c>
      <c r="D15" s="8">
        <v>3</v>
      </c>
      <c r="E15" s="8">
        <v>2</v>
      </c>
      <c r="F15" s="8">
        <v>0</v>
      </c>
      <c r="G15" s="8">
        <v>0</v>
      </c>
      <c r="H15" s="8">
        <v>0</v>
      </c>
      <c r="I15" s="8">
        <v>8</v>
      </c>
      <c r="J15" s="8">
        <v>9</v>
      </c>
      <c r="K15" s="8">
        <v>5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</row>
    <row r="16" spans="1:19" x14ac:dyDescent="0.3">
      <c r="A16" s="8">
        <v>38</v>
      </c>
      <c r="B16" s="8">
        <v>1.21</v>
      </c>
      <c r="C16" s="8">
        <v>4</v>
      </c>
      <c r="D16" s="8">
        <v>4</v>
      </c>
      <c r="E16" s="8">
        <v>1</v>
      </c>
      <c r="F16" s="8">
        <v>0</v>
      </c>
      <c r="G16" s="8">
        <v>0</v>
      </c>
      <c r="H16" s="8">
        <v>0</v>
      </c>
      <c r="I16" s="8">
        <v>8</v>
      </c>
      <c r="J16" s="8">
        <v>6</v>
      </c>
      <c r="K16" s="8">
        <v>5</v>
      </c>
      <c r="L16" s="8">
        <v>0</v>
      </c>
      <c r="M16" s="8">
        <v>0</v>
      </c>
      <c r="N16" s="8">
        <v>0</v>
      </c>
      <c r="O16" s="8">
        <v>0</v>
      </c>
      <c r="P16" s="8">
        <v>1</v>
      </c>
      <c r="Q16" s="8">
        <v>0</v>
      </c>
      <c r="R16" s="8">
        <v>0</v>
      </c>
      <c r="S16" s="8">
        <v>0</v>
      </c>
    </row>
    <row r="17" spans="1:19" x14ac:dyDescent="0.3">
      <c r="A17" s="8">
        <v>42</v>
      </c>
      <c r="B17" s="8">
        <v>1.56</v>
      </c>
      <c r="C17" s="8">
        <v>1</v>
      </c>
      <c r="D17" s="8">
        <v>1</v>
      </c>
      <c r="E17" s="8">
        <v>0</v>
      </c>
      <c r="F17" s="8">
        <v>0</v>
      </c>
      <c r="G17" s="8">
        <v>0</v>
      </c>
      <c r="H17" s="8">
        <v>0</v>
      </c>
      <c r="I17" s="8">
        <v>4</v>
      </c>
      <c r="J17" s="8">
        <v>4</v>
      </c>
      <c r="K17" s="8">
        <v>7</v>
      </c>
      <c r="L17" s="8">
        <v>0</v>
      </c>
      <c r="M17" s="8">
        <v>2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</row>
    <row r="18" spans="1:19" x14ac:dyDescent="0.3">
      <c r="A18" s="8">
        <v>46</v>
      </c>
      <c r="B18" s="8">
        <v>1.93</v>
      </c>
      <c r="C18" s="8">
        <v>3</v>
      </c>
      <c r="D18" s="8">
        <v>1</v>
      </c>
      <c r="E18" s="8">
        <v>1</v>
      </c>
      <c r="F18" s="8">
        <v>0</v>
      </c>
      <c r="G18" s="8">
        <v>0</v>
      </c>
      <c r="H18" s="8">
        <v>0</v>
      </c>
      <c r="I18" s="8">
        <v>3</v>
      </c>
      <c r="J18" s="8">
        <v>6</v>
      </c>
      <c r="K18" s="8">
        <v>2</v>
      </c>
      <c r="L18" s="8">
        <v>0</v>
      </c>
      <c r="M18" s="8">
        <v>0</v>
      </c>
      <c r="N18" s="8">
        <v>0</v>
      </c>
      <c r="O18" s="8">
        <v>0</v>
      </c>
      <c r="P18" s="8">
        <v>2</v>
      </c>
      <c r="Q18" s="8">
        <v>0</v>
      </c>
      <c r="R18" s="8">
        <v>0</v>
      </c>
      <c r="S18" s="8">
        <v>1</v>
      </c>
    </row>
    <row r="19" spans="1:19" x14ac:dyDescent="0.3">
      <c r="A19" s="8">
        <v>50</v>
      </c>
      <c r="B19" s="8">
        <v>2.35</v>
      </c>
      <c r="C19" s="8">
        <v>3</v>
      </c>
      <c r="D19" s="8">
        <v>2</v>
      </c>
      <c r="E19" s="8">
        <v>2</v>
      </c>
      <c r="F19" s="8">
        <v>0</v>
      </c>
      <c r="G19" s="8">
        <v>0</v>
      </c>
      <c r="H19" s="8">
        <v>0</v>
      </c>
      <c r="I19" s="8">
        <v>2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</row>
    <row r="20" spans="1:19" x14ac:dyDescent="0.3">
      <c r="A20" s="8">
        <v>54</v>
      </c>
      <c r="B20" s="8">
        <v>2.79</v>
      </c>
      <c r="C20" s="8">
        <v>1</v>
      </c>
      <c r="D20" s="8">
        <v>2</v>
      </c>
      <c r="E20" s="8">
        <v>0</v>
      </c>
      <c r="F20" s="8">
        <v>0</v>
      </c>
      <c r="G20" s="8">
        <v>0</v>
      </c>
      <c r="H20" s="8">
        <v>0</v>
      </c>
      <c r="I20" s="8">
        <v>7</v>
      </c>
      <c r="J20" s="8">
        <v>0</v>
      </c>
      <c r="K20" s="8">
        <v>1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</row>
    <row r="21" spans="1:19" x14ac:dyDescent="0.3">
      <c r="A21" s="8">
        <v>58</v>
      </c>
      <c r="B21" s="8">
        <v>3.27</v>
      </c>
      <c r="C21" s="8">
        <v>1</v>
      </c>
      <c r="D21" s="8">
        <v>3</v>
      </c>
      <c r="E21" s="8">
        <v>0</v>
      </c>
      <c r="F21" s="8">
        <v>0</v>
      </c>
      <c r="G21" s="8">
        <v>0</v>
      </c>
      <c r="H21" s="8">
        <v>0</v>
      </c>
      <c r="I21" s="8">
        <v>7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1</v>
      </c>
      <c r="Q21" s="8">
        <v>0</v>
      </c>
      <c r="R21" s="8">
        <v>0</v>
      </c>
      <c r="S21" s="8">
        <v>0</v>
      </c>
    </row>
    <row r="22" spans="1:19" x14ac:dyDescent="0.3">
      <c r="A22" s="8">
        <v>62</v>
      </c>
      <c r="B22" s="8">
        <v>3.8</v>
      </c>
      <c r="C22" s="8">
        <v>0</v>
      </c>
      <c r="D22" s="8">
        <v>2</v>
      </c>
      <c r="E22" s="8">
        <v>0</v>
      </c>
      <c r="F22" s="8">
        <v>0</v>
      </c>
      <c r="G22" s="8">
        <v>0</v>
      </c>
      <c r="H22" s="8">
        <v>0</v>
      </c>
      <c r="I22" s="8">
        <v>4</v>
      </c>
      <c r="J22" s="8">
        <v>1</v>
      </c>
      <c r="K22" s="8">
        <v>2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1:19" x14ac:dyDescent="0.3">
      <c r="A23" s="8">
        <v>66</v>
      </c>
      <c r="B23" s="8">
        <v>4.37</v>
      </c>
      <c r="C23" s="8">
        <v>2</v>
      </c>
      <c r="D23" s="8">
        <v>1</v>
      </c>
      <c r="E23" s="8">
        <v>0</v>
      </c>
      <c r="F23" s="8">
        <v>0</v>
      </c>
      <c r="G23" s="8">
        <v>0</v>
      </c>
      <c r="H23" s="8">
        <v>0</v>
      </c>
      <c r="I23" s="8">
        <v>5</v>
      </c>
      <c r="J23" s="8">
        <v>0</v>
      </c>
      <c r="K23" s="8">
        <v>1</v>
      </c>
      <c r="L23" s="8">
        <v>0</v>
      </c>
      <c r="M23" s="8">
        <v>0</v>
      </c>
      <c r="N23" s="8">
        <v>0</v>
      </c>
      <c r="O23" s="8">
        <v>0</v>
      </c>
      <c r="P23" s="8">
        <v>1</v>
      </c>
      <c r="Q23" s="8">
        <v>0</v>
      </c>
      <c r="R23" s="8">
        <v>0</v>
      </c>
      <c r="S23" s="8">
        <v>0</v>
      </c>
    </row>
    <row r="24" spans="1:19" x14ac:dyDescent="0.3">
      <c r="A24" s="8">
        <v>70</v>
      </c>
      <c r="B24" s="8">
        <v>4.99</v>
      </c>
      <c r="C24" s="8">
        <v>1</v>
      </c>
      <c r="D24" s="8">
        <v>1</v>
      </c>
      <c r="E24" s="8">
        <v>0</v>
      </c>
      <c r="F24" s="8">
        <v>0</v>
      </c>
      <c r="G24" s="8">
        <v>0</v>
      </c>
      <c r="H24" s="8">
        <v>0</v>
      </c>
      <c r="I24" s="8">
        <v>1</v>
      </c>
      <c r="J24" s="8">
        <v>0</v>
      </c>
      <c r="K24" s="8">
        <v>1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</row>
    <row r="25" spans="1:19" x14ac:dyDescent="0.3">
      <c r="A25" s="8">
        <v>74</v>
      </c>
      <c r="B25" s="8">
        <v>5.66</v>
      </c>
      <c r="C25" s="8">
        <v>1</v>
      </c>
      <c r="D25" s="8">
        <v>2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</row>
    <row r="26" spans="1:19" x14ac:dyDescent="0.3">
      <c r="A26" s="8">
        <v>78</v>
      </c>
      <c r="B26" s="8">
        <v>6.34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</row>
    <row r="27" spans="1:19" x14ac:dyDescent="0.3">
      <c r="A27" s="8">
        <v>82</v>
      </c>
      <c r="B27" s="8">
        <v>7.06</v>
      </c>
      <c r="C27" s="8">
        <v>1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</row>
    <row r="28" spans="1:19" x14ac:dyDescent="0.3">
      <c r="A28" s="8">
        <v>86</v>
      </c>
      <c r="B28" s="8">
        <v>7.8049999999999997</v>
      </c>
      <c r="C28" s="8">
        <v>0</v>
      </c>
      <c r="D28" s="8">
        <v>1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</row>
    <row r="29" spans="1:19" x14ac:dyDescent="0.3">
      <c r="A29" s="8">
        <v>90</v>
      </c>
      <c r="B29" s="8">
        <v>8.58</v>
      </c>
      <c r="C29" s="8">
        <v>0</v>
      </c>
      <c r="D29" s="8">
        <v>1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</row>
    <row r="30" spans="1:19" x14ac:dyDescent="0.3">
      <c r="A30" s="8">
        <v>94</v>
      </c>
      <c r="B30" s="8">
        <v>9.3874999999999993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</row>
    <row r="31" spans="1:19" x14ac:dyDescent="0.3">
      <c r="A31" s="8">
        <v>98</v>
      </c>
      <c r="B31" s="8">
        <v>10.227499999999999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</row>
    <row r="32" spans="1:19" x14ac:dyDescent="0.3">
      <c r="A32" s="8">
        <v>102</v>
      </c>
      <c r="B32" s="8">
        <v>11.1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</row>
    <row r="33" spans="1:19" x14ac:dyDescent="0.3">
      <c r="A33" s="8">
        <v>106</v>
      </c>
      <c r="B33" s="8">
        <v>12.0075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</row>
    <row r="34" spans="1:19" x14ac:dyDescent="0.3">
      <c r="A34" s="8">
        <v>110</v>
      </c>
      <c r="B34" s="8">
        <v>12.977499999999999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</row>
    <row r="35" spans="1:19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3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3">
      <c r="A54" s="13" t="s">
        <v>29</v>
      </c>
      <c r="B54" s="13" t="s">
        <v>2</v>
      </c>
      <c r="C54" s="12">
        <f>SUM(C9:C51)</f>
        <v>40</v>
      </c>
      <c r="D54" s="12">
        <f t="shared" ref="D54:S54" si="0">SUM(D9:D51)</f>
        <v>59</v>
      </c>
      <c r="E54" s="12">
        <f t="shared" si="0"/>
        <v>10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19</v>
      </c>
      <c r="I54" s="12">
        <f t="shared" si="0"/>
        <v>95</v>
      </c>
      <c r="J54" s="12">
        <f t="shared" si="0"/>
        <v>37</v>
      </c>
      <c r="K54" s="12">
        <f t="shared" si="0"/>
        <v>65</v>
      </c>
      <c r="L54" s="12">
        <f t="shared" si="0"/>
        <v>0</v>
      </c>
      <c r="M54" s="12">
        <f t="shared" si="0"/>
        <v>8</v>
      </c>
      <c r="N54" s="12">
        <f t="shared" si="0"/>
        <v>0</v>
      </c>
      <c r="O54" s="12">
        <f t="shared" si="0"/>
        <v>1</v>
      </c>
      <c r="P54" s="12">
        <f t="shared" ref="P54:Q54" si="2">SUM(P9:P51)</f>
        <v>5</v>
      </c>
      <c r="Q54" s="12">
        <f t="shared" si="2"/>
        <v>0</v>
      </c>
      <c r="R54" s="12">
        <f t="shared" si="0"/>
        <v>0</v>
      </c>
      <c r="S54" s="12">
        <f t="shared" si="0"/>
        <v>3</v>
      </c>
      <c r="T54" s="13">
        <f>SUM(C54:S54)</f>
        <v>342</v>
      </c>
      <c r="U54" s="13" t="s">
        <v>39</v>
      </c>
    </row>
    <row r="55" spans="1:21" x14ac:dyDescent="0.3">
      <c r="A55" s="19"/>
      <c r="B55" s="19" t="s">
        <v>30</v>
      </c>
      <c r="C55" s="20">
        <f>ROUND(C54/$B$6, 1)</f>
        <v>31.7</v>
      </c>
      <c r="D55" s="20">
        <f t="shared" ref="D55:S55" si="3">ROUND(D54/$B$6, 1)</f>
        <v>46.8</v>
      </c>
      <c r="E55" s="20">
        <f t="shared" si="3"/>
        <v>7.9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15.1</v>
      </c>
      <c r="I55" s="20">
        <f t="shared" si="3"/>
        <v>75.400000000000006</v>
      </c>
      <c r="J55" s="20">
        <f t="shared" si="3"/>
        <v>29.4</v>
      </c>
      <c r="K55" s="20">
        <f t="shared" si="3"/>
        <v>51.6</v>
      </c>
      <c r="L55" s="20">
        <f t="shared" si="3"/>
        <v>0</v>
      </c>
      <c r="M55" s="20">
        <f t="shared" si="3"/>
        <v>6.3</v>
      </c>
      <c r="N55" s="20">
        <f t="shared" si="3"/>
        <v>0</v>
      </c>
      <c r="O55" s="20">
        <f t="shared" si="3"/>
        <v>0.8</v>
      </c>
      <c r="P55" s="20">
        <f t="shared" ref="P55:Q55" si="5">ROUND(P54/$B$6, 1)</f>
        <v>4</v>
      </c>
      <c r="Q55" s="20">
        <f t="shared" si="5"/>
        <v>0</v>
      </c>
      <c r="R55" s="20">
        <f t="shared" si="3"/>
        <v>0</v>
      </c>
      <c r="S55" s="20">
        <f t="shared" si="3"/>
        <v>2.4</v>
      </c>
      <c r="T55" s="21">
        <f>ROUND(SUM(C55:S55),0)</f>
        <v>271</v>
      </c>
      <c r="U55" s="19" t="s">
        <v>40</v>
      </c>
    </row>
    <row r="56" spans="1:21" ht="17.399999999999999" x14ac:dyDescent="0.3">
      <c r="A56" s="13" t="s">
        <v>31</v>
      </c>
      <c r="B56" s="13" t="s">
        <v>2</v>
      </c>
      <c r="C56" s="22">
        <f>ROUND('Calcul surface terriere'!C53, 2)</f>
        <v>5.17</v>
      </c>
      <c r="D56" s="22">
        <f>ROUND('Calcul surface terriere'!D53, 2)</f>
        <v>7.62</v>
      </c>
      <c r="E56" s="22">
        <f>ROUND('Calcul surface terriere'!E53, 2)</f>
        <v>1.07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0.49</v>
      </c>
      <c r="I56" s="22">
        <f>ROUND('Calcul surface terriere'!I53, 2)</f>
        <v>11.57</v>
      </c>
      <c r="J56" s="22">
        <f>ROUND('Calcul surface terriere'!J53, 2)</f>
        <v>3.84</v>
      </c>
      <c r="K56" s="22">
        <f>ROUND('Calcul surface terriere'!K53, 2)</f>
        <v>5.88</v>
      </c>
      <c r="L56" s="22">
        <f>ROUND('Calcul surface terriere'!L53, 2)</f>
        <v>0</v>
      </c>
      <c r="M56" s="22">
        <f>ROUND('Calcul surface terriere'!M53, 2)</f>
        <v>0.62</v>
      </c>
      <c r="N56" s="22">
        <f>ROUND('Calcul surface terriere'!N53, 2)</f>
        <v>0</v>
      </c>
      <c r="O56" s="22">
        <f>ROUND('Calcul surface terriere'!O53, 2)</f>
        <v>0.03</v>
      </c>
      <c r="P56" s="22">
        <f>ROUND('Calcul surface terriere'!P53, 2)</f>
        <v>1.05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0.21</v>
      </c>
      <c r="T56" s="23">
        <f>ROUND('Calcul surface terriere'!T53,1)</f>
        <v>37.6</v>
      </c>
      <c r="U56" s="13" t="s">
        <v>3</v>
      </c>
    </row>
    <row r="57" spans="1:21" ht="17.399999999999999" x14ac:dyDescent="0.3">
      <c r="A57" s="13"/>
      <c r="B57" s="13" t="s">
        <v>30</v>
      </c>
      <c r="C57" s="22">
        <f>ROUND('Calcul surface terriere'!C54, 2)</f>
        <v>4.0999999999999996</v>
      </c>
      <c r="D57" s="22">
        <f>ROUND('Calcul surface terriere'!D54, 2)</f>
        <v>6.05</v>
      </c>
      <c r="E57" s="22">
        <f>ROUND('Calcul surface terriere'!E54, 2)</f>
        <v>0.85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0.39</v>
      </c>
      <c r="I57" s="22">
        <f>ROUND('Calcul surface terriere'!I54, 2)</f>
        <v>9.18</v>
      </c>
      <c r="J57" s="22">
        <f>ROUND('Calcul surface terriere'!J54, 2)</f>
        <v>3.05</v>
      </c>
      <c r="K57" s="22">
        <f>ROUND('Calcul surface terriere'!K54, 2)</f>
        <v>4.67</v>
      </c>
      <c r="L57" s="22">
        <f>ROUND('Calcul surface terriere'!L54, 2)</f>
        <v>0</v>
      </c>
      <c r="M57" s="22">
        <f>ROUND('Calcul surface terriere'!M54, 2)</f>
        <v>0.49</v>
      </c>
      <c r="N57" s="22">
        <f>ROUND('Calcul surface terriere'!N54, 2)</f>
        <v>0</v>
      </c>
      <c r="O57" s="22">
        <f>ROUND('Calcul surface terriere'!O54, 2)</f>
        <v>0.02</v>
      </c>
      <c r="P57" s="22">
        <f>ROUND('Calcul surface terriere'!P54, 2)</f>
        <v>0.84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0.16</v>
      </c>
      <c r="T57" s="23">
        <f>ROUND('Calcul surface terriere'!T54, 1)</f>
        <v>29.8</v>
      </c>
      <c r="U57" s="13" t="s">
        <v>4</v>
      </c>
    </row>
    <row r="58" spans="1:21" x14ac:dyDescent="0.3">
      <c r="A58" s="19"/>
      <c r="B58" s="19" t="s">
        <v>32</v>
      </c>
      <c r="C58" s="24">
        <f>ROUND(100 * 'Calcul surface terriere'!C55,0)</f>
        <v>14</v>
      </c>
      <c r="D58" s="24">
        <f>ROUND(100 * 'Calcul surface terriere'!D55,0)</f>
        <v>20</v>
      </c>
      <c r="E58" s="24">
        <f>ROUND(100 * 'Calcul surface terriere'!E55,0)</f>
        <v>3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1</v>
      </c>
      <c r="I58" s="24">
        <f>ROUND(100 * 'Calcul surface terriere'!I55,0)</f>
        <v>31</v>
      </c>
      <c r="J58" s="24">
        <f>ROUND(100 * 'Calcul surface terriere'!J55,0)</f>
        <v>10</v>
      </c>
      <c r="K58" s="24">
        <f>ROUND(100 * 'Calcul surface terriere'!K55,0)</f>
        <v>16</v>
      </c>
      <c r="L58" s="24">
        <f>ROUND(100 * 'Calcul surface terriere'!L55,0)</f>
        <v>0</v>
      </c>
      <c r="M58" s="24">
        <f>ROUND(100 * 'Calcul surface terriere'!M55,0)</f>
        <v>2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3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1</v>
      </c>
      <c r="T58" s="25"/>
      <c r="U58" s="19" t="s">
        <v>41</v>
      </c>
    </row>
    <row r="59" spans="1:21" x14ac:dyDescent="0.3">
      <c r="A59" s="13" t="s">
        <v>33</v>
      </c>
      <c r="B59" s="13" t="s">
        <v>2</v>
      </c>
      <c r="C59" s="26">
        <f>ROUND('Calcul volume sur pied'!C53, 1)</f>
        <v>60.3</v>
      </c>
      <c r="D59" s="26">
        <f>ROUND('Calcul volume sur pied'!D53, 1)</f>
        <v>89.1</v>
      </c>
      <c r="E59" s="26">
        <f>ROUND('Calcul volume sur pied'!E53, 1)</f>
        <v>11.7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3.9</v>
      </c>
      <c r="I59" s="26">
        <f>ROUND('Calcul volume sur pied'!I53, 1)</f>
        <v>132.80000000000001</v>
      </c>
      <c r="J59" s="26">
        <f>ROUND('Calcul volume sur pied'!J53, 1)</f>
        <v>41.5</v>
      </c>
      <c r="K59" s="26">
        <f>ROUND('Calcul volume sur pied'!K53, 1)</f>
        <v>62.6</v>
      </c>
      <c r="L59" s="26">
        <f>ROUND('Calcul volume sur pied'!L53, 1)</f>
        <v>0</v>
      </c>
      <c r="M59" s="26">
        <f>ROUND('Calcul volume sur pied'!M53, 1)</f>
        <v>6.2</v>
      </c>
      <c r="N59" s="26">
        <f>ROUND('Calcul volume sur pied'!N53, 1)</f>
        <v>0</v>
      </c>
      <c r="O59" s="26">
        <f>ROUND('Calcul volume sur pied'!O53, 1)</f>
        <v>0.2</v>
      </c>
      <c r="P59" s="26">
        <f>ROUND('Calcul volume sur pied'!P53, 1)</f>
        <v>12.7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2.2000000000000002</v>
      </c>
      <c r="T59" s="27">
        <f>ROUND('Calcul volume sur pied'!T53, 0)</f>
        <v>423</v>
      </c>
      <c r="U59" s="13" t="s">
        <v>42</v>
      </c>
    </row>
    <row r="60" spans="1:21" x14ac:dyDescent="0.3">
      <c r="A60" s="13"/>
      <c r="B60" s="13" t="s">
        <v>30</v>
      </c>
      <c r="C60" s="26">
        <f>ROUND('Calcul volume sur pied'!C54, 1)</f>
        <v>47.8</v>
      </c>
      <c r="D60" s="26">
        <f>ROUND('Calcul volume sur pied'!D54, 1)</f>
        <v>70.7</v>
      </c>
      <c r="E60" s="26">
        <f>ROUND('Calcul volume sur pied'!E54, 1)</f>
        <v>9.3000000000000007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3.1</v>
      </c>
      <c r="I60" s="26">
        <f>ROUND('Calcul volume sur pied'!I54, 1)</f>
        <v>105.4</v>
      </c>
      <c r="J60" s="26">
        <f>ROUND('Calcul volume sur pied'!J54, 1)</f>
        <v>32.9</v>
      </c>
      <c r="K60" s="26">
        <f>ROUND('Calcul volume sur pied'!K54, 1)</f>
        <v>49.7</v>
      </c>
      <c r="L60" s="26">
        <f>ROUND('Calcul volume sur pied'!L54, 1)</f>
        <v>0</v>
      </c>
      <c r="M60" s="26">
        <f>ROUND('Calcul volume sur pied'!M54, 1)</f>
        <v>4.9000000000000004</v>
      </c>
      <c r="N60" s="26">
        <f>ROUND('Calcul volume sur pied'!N54, 1)</f>
        <v>0</v>
      </c>
      <c r="O60" s="26">
        <f>ROUND('Calcul volume sur pied'!O54, 1)</f>
        <v>0.1</v>
      </c>
      <c r="P60" s="26">
        <f>ROUND('Calcul volume sur pied'!P54, 1)</f>
        <v>10.1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1.8</v>
      </c>
      <c r="T60" s="27">
        <f>ROUND('Calcul volume sur pied'!T54, 0)</f>
        <v>336</v>
      </c>
      <c r="U60" s="13" t="s">
        <v>43</v>
      </c>
    </row>
    <row r="61" spans="1:21" x14ac:dyDescent="0.3">
      <c r="A61" s="19"/>
      <c r="B61" s="19" t="s">
        <v>32</v>
      </c>
      <c r="C61" s="24">
        <f>ROUND(100 * 'Calcul volume sur pied'!C55, 0)</f>
        <v>14</v>
      </c>
      <c r="D61" s="24">
        <f>ROUND(100 * 'Calcul volume sur pied'!D55, 0)</f>
        <v>21</v>
      </c>
      <c r="E61" s="24">
        <f>ROUND(100 * 'Calcul volume sur pied'!E55, 0)</f>
        <v>3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1</v>
      </c>
      <c r="I61" s="24">
        <f>ROUND(100 * 'Calcul volume sur pied'!I55, 0)</f>
        <v>31</v>
      </c>
      <c r="J61" s="24">
        <f>ROUND(100 * 'Calcul volume sur pied'!J55, 0)</f>
        <v>10</v>
      </c>
      <c r="K61" s="24">
        <f>ROUND(100 * 'Calcul volume sur pied'!K55, 0)</f>
        <v>15</v>
      </c>
      <c r="L61" s="24">
        <f>ROUND(100 * 'Calcul volume sur pied'!L55, 0)</f>
        <v>0</v>
      </c>
      <c r="M61" s="24">
        <f>ROUND(100 * 'Calcul volume sur pied'!M55, 0)</f>
        <v>1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3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1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6" x14ac:dyDescent="0.3"/>
  <cols>
    <col min="1" max="1" width="17.796875" customWidth="1"/>
    <col min="2" max="2" width="12" customWidth="1"/>
  </cols>
  <sheetData>
    <row r="1" spans="1:19" ht="21" x14ac:dyDescent="0.4">
      <c r="A1" s="1" t="s">
        <v>45</v>
      </c>
    </row>
    <row r="2" spans="1:19" x14ac:dyDescent="0.3">
      <c r="A2" s="5" t="s">
        <v>46</v>
      </c>
    </row>
    <row r="3" spans="1:19" x14ac:dyDescent="0.3">
      <c r="A3" s="2" t="s">
        <v>6</v>
      </c>
    </row>
    <row r="4" spans="1:19" x14ac:dyDescent="0.3">
      <c r="A4" s="2" t="s">
        <v>7</v>
      </c>
    </row>
    <row r="5" spans="1:19" x14ac:dyDescent="0.3">
      <c r="A5" s="2" t="s">
        <v>8</v>
      </c>
    </row>
    <row r="6" spans="1:19" x14ac:dyDescent="0.3">
      <c r="A6" s="2" t="s">
        <v>9</v>
      </c>
      <c r="B6">
        <f>'Protocole Inventaire'!B6</f>
        <v>1.26</v>
      </c>
      <c r="C6" s="2" t="s">
        <v>0</v>
      </c>
    </row>
    <row r="8" spans="1:19" ht="46.8" x14ac:dyDescent="0.3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3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3">
      <c r="A10" s="8">
        <f>'Protocole Inventaire'!A10</f>
        <v>14</v>
      </c>
      <c r="B10" s="8">
        <f>'Protocole Inventaire'!B10</f>
        <v>0.12</v>
      </c>
      <c r="C10" s="8">
        <f>'Protocole Inventaire'!C10/$B$6</f>
        <v>3.1746031746031744</v>
      </c>
      <c r="D10" s="8">
        <f>'Protocole Inventaire'!D10/$B$6</f>
        <v>4.7619047619047619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7.9365079365079367</v>
      </c>
      <c r="I10" s="8">
        <f>'Protocole Inventaire'!I10/$B$6</f>
        <v>9.5238095238095237</v>
      </c>
      <c r="J10" s="8">
        <f>'Protocole Inventaire'!J10/$B$6</f>
        <v>1.5873015873015872</v>
      </c>
      <c r="K10" s="8">
        <f>'Protocole Inventaire'!K10/$B$6</f>
        <v>2.3809523809523809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0.79365079365079361</v>
      </c>
    </row>
    <row r="11" spans="1:19" x14ac:dyDescent="0.3">
      <c r="A11" s="8">
        <f>'Protocole Inventaire'!A11</f>
        <v>18</v>
      </c>
      <c r="B11" s="8">
        <f>'Protocole Inventaire'!B11</f>
        <v>0.18</v>
      </c>
      <c r="C11" s="8">
        <f>'Protocole Inventaire'!C11/$B$6</f>
        <v>4.7619047619047619</v>
      </c>
      <c r="D11" s="8">
        <f>'Protocole Inventaire'!D11/$B$6</f>
        <v>3.1746031746031744</v>
      </c>
      <c r="E11" s="8">
        <f>'Protocole Inventaire'!E11/$B$6</f>
        <v>0.79365079365079361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3.1746031746031744</v>
      </c>
      <c r="I11" s="8">
        <f>'Protocole Inventaire'!I11/$B$6</f>
        <v>7.1428571428571432</v>
      </c>
      <c r="J11" s="8">
        <f>'Protocole Inventaire'!J11/$B$6</f>
        <v>1.5873015873015872</v>
      </c>
      <c r="K11" s="8">
        <f>'Protocole Inventaire'!K11/$B$6</f>
        <v>3.1746031746031744</v>
      </c>
      <c r="L11" s="8">
        <f>'Protocole Inventaire'!L11/$B$6</f>
        <v>0</v>
      </c>
      <c r="M11" s="8">
        <f>'Protocole Inventaire'!M11/$B$6</f>
        <v>0.79365079365079361</v>
      </c>
      <c r="N11" s="8">
        <f>'Protocole Inventaire'!N11/$B$6</f>
        <v>0</v>
      </c>
      <c r="O11" s="8">
        <f>'Protocole Inventaire'!O11/$B$6</f>
        <v>0.79365079365079361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0.79365079365079361</v>
      </c>
    </row>
    <row r="12" spans="1:19" x14ac:dyDescent="0.3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1.5873015873015872</v>
      </c>
      <c r="D12" s="8">
        <f>'Protocole Inventaire'!D12/$B$6</f>
        <v>5.5555555555555554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2.3809523809523809</v>
      </c>
      <c r="I12" s="8">
        <f>'Protocole Inventaire'!I12/$B$6</f>
        <v>7.9365079365079367</v>
      </c>
      <c r="J12" s="8">
        <f>'Protocole Inventaire'!J12/$B$6</f>
        <v>1.5873015873015872</v>
      </c>
      <c r="K12" s="8">
        <f>'Protocole Inventaire'!K12/$B$6</f>
        <v>9.5238095238095237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3">
      <c r="A13" s="8">
        <f>'Protocole Inventaire'!A13</f>
        <v>26</v>
      </c>
      <c r="B13" s="8">
        <f>'Protocole Inventaire'!B13</f>
        <v>0.46</v>
      </c>
      <c r="C13" s="8">
        <f>'Protocole Inventaire'!C13/$B$6</f>
        <v>3.1746031746031744</v>
      </c>
      <c r="D13" s="8">
        <f>'Protocole Inventaire'!D13/$B$6</f>
        <v>8.7301587301587293</v>
      </c>
      <c r="E13" s="8">
        <f>'Protocole Inventaire'!E13/$B$6</f>
        <v>0.79365079365079361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0.79365079365079361</v>
      </c>
      <c r="I13" s="8">
        <f>'Protocole Inventaire'!I13/$B$6</f>
        <v>5.5555555555555554</v>
      </c>
      <c r="J13" s="8">
        <f>'Protocole Inventaire'!J13/$B$6</f>
        <v>0.79365079365079361</v>
      </c>
      <c r="K13" s="8">
        <f>'Protocole Inventaire'!K13/$B$6</f>
        <v>7.1428571428571432</v>
      </c>
      <c r="L13" s="8">
        <f>'Protocole Inventaire'!L13/$B$6</f>
        <v>0</v>
      </c>
      <c r="M13" s="8">
        <f>'Protocole Inventaire'!M13/$B$6</f>
        <v>1.5873015873015872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3">
      <c r="A14" s="8">
        <f>'Protocole Inventaire'!A14</f>
        <v>30</v>
      </c>
      <c r="B14" s="8">
        <f>'Protocole Inventaire'!B14</f>
        <v>0.67</v>
      </c>
      <c r="C14" s="8">
        <f>'Protocole Inventaire'!C14/$B$6</f>
        <v>3.1746031746031744</v>
      </c>
      <c r="D14" s="8">
        <f>'Protocole Inventaire'!D14/$B$6</f>
        <v>5.5555555555555554</v>
      </c>
      <c r="E14" s="8">
        <f>'Protocole Inventaire'!E14/$B$6</f>
        <v>1.5873015873015872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0.79365079365079361</v>
      </c>
      <c r="I14" s="8">
        <f>'Protocole Inventaire'!I14/$B$6</f>
        <v>6.3492063492063489</v>
      </c>
      <c r="J14" s="8">
        <f>'Protocole Inventaire'!J14/$B$6</f>
        <v>3.1746031746031744</v>
      </c>
      <c r="K14" s="8">
        <f>'Protocole Inventaire'!K14/$B$6</f>
        <v>10.317460317460318</v>
      </c>
      <c r="L14" s="8">
        <f>'Protocole Inventaire'!L14/$B$6</f>
        <v>0</v>
      </c>
      <c r="M14" s="8">
        <f>'Protocole Inventaire'!M14/$B$6</f>
        <v>2.3809523809523809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3">
      <c r="A15" s="8">
        <f>'Protocole Inventaire'!A15</f>
        <v>34</v>
      </c>
      <c r="B15" s="8">
        <f>'Protocole Inventaire'!B15</f>
        <v>0.92</v>
      </c>
      <c r="C15" s="8">
        <f>'Protocole Inventaire'!C15/$B$6</f>
        <v>1.5873015873015872</v>
      </c>
      <c r="D15" s="8">
        <f>'Protocole Inventaire'!D15/$B$6</f>
        <v>2.3809523809523809</v>
      </c>
      <c r="E15" s="8">
        <f>'Protocole Inventaire'!E15/$B$6</f>
        <v>1.5873015873015872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6.3492063492063489</v>
      </c>
      <c r="J15" s="8">
        <f>'Protocole Inventaire'!J15/$B$6</f>
        <v>7.1428571428571432</v>
      </c>
      <c r="K15" s="8">
        <f>'Protocole Inventaire'!K15/$B$6</f>
        <v>3.9682539682539684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3">
      <c r="A16" s="8">
        <f>'Protocole Inventaire'!A16</f>
        <v>38</v>
      </c>
      <c r="B16" s="8">
        <f>'Protocole Inventaire'!B16</f>
        <v>1.21</v>
      </c>
      <c r="C16" s="8">
        <f>'Protocole Inventaire'!C16/$B$6</f>
        <v>3.1746031746031744</v>
      </c>
      <c r="D16" s="8">
        <f>'Protocole Inventaire'!D16/$B$6</f>
        <v>3.1746031746031744</v>
      </c>
      <c r="E16" s="8">
        <f>'Protocole Inventaire'!E16/$B$6</f>
        <v>0.79365079365079361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6.3492063492063489</v>
      </c>
      <c r="J16" s="8">
        <f>'Protocole Inventaire'!J16/$B$6</f>
        <v>4.7619047619047619</v>
      </c>
      <c r="K16" s="8">
        <f>'Protocole Inventaire'!K16/$B$6</f>
        <v>3.9682539682539684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0.79365079365079361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3">
      <c r="A17" s="8">
        <f>'Protocole Inventaire'!A17</f>
        <v>42</v>
      </c>
      <c r="B17" s="8">
        <f>'Protocole Inventaire'!B17</f>
        <v>1.56</v>
      </c>
      <c r="C17" s="8">
        <f>'Protocole Inventaire'!C17/$B$6</f>
        <v>0.79365079365079361</v>
      </c>
      <c r="D17" s="8">
        <f>'Protocole Inventaire'!D17/$B$6</f>
        <v>0.79365079365079361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3.1746031746031744</v>
      </c>
      <c r="J17" s="8">
        <f>'Protocole Inventaire'!J17/$B$6</f>
        <v>3.1746031746031744</v>
      </c>
      <c r="K17" s="8">
        <f>'Protocole Inventaire'!K17/$B$6</f>
        <v>5.5555555555555554</v>
      </c>
      <c r="L17" s="8">
        <f>'Protocole Inventaire'!L17/$B$6</f>
        <v>0</v>
      </c>
      <c r="M17" s="8">
        <f>'Protocole Inventaire'!M17/$B$6</f>
        <v>1.5873015873015872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3">
      <c r="A18" s="8">
        <f>'Protocole Inventaire'!A18</f>
        <v>46</v>
      </c>
      <c r="B18" s="8">
        <f>'Protocole Inventaire'!B18</f>
        <v>1.93</v>
      </c>
      <c r="C18" s="8">
        <f>'Protocole Inventaire'!C18/$B$6</f>
        <v>2.3809523809523809</v>
      </c>
      <c r="D18" s="8">
        <f>'Protocole Inventaire'!D18/$B$6</f>
        <v>0.79365079365079361</v>
      </c>
      <c r="E18" s="8">
        <f>'Protocole Inventaire'!E18/$B$6</f>
        <v>0.79365079365079361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2.3809523809523809</v>
      </c>
      <c r="J18" s="8">
        <f>'Protocole Inventaire'!J18/$B$6</f>
        <v>4.7619047619047619</v>
      </c>
      <c r="K18" s="8">
        <f>'Protocole Inventaire'!K18/$B$6</f>
        <v>1.5873015873015872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1.5873015873015872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0.79365079365079361</v>
      </c>
    </row>
    <row r="19" spans="1:19" x14ac:dyDescent="0.3">
      <c r="A19" s="8">
        <f>'Protocole Inventaire'!A19</f>
        <v>50</v>
      </c>
      <c r="B19" s="8">
        <f>'Protocole Inventaire'!B19</f>
        <v>2.35</v>
      </c>
      <c r="C19" s="8">
        <f>'Protocole Inventaire'!C19/$B$6</f>
        <v>2.3809523809523809</v>
      </c>
      <c r="D19" s="8">
        <f>'Protocole Inventaire'!D19/$B$6</f>
        <v>1.5873015873015872</v>
      </c>
      <c r="E19" s="8">
        <f>'Protocole Inventaire'!E19/$B$6</f>
        <v>1.5873015873015872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1.5873015873015872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3">
      <c r="A20" s="8">
        <f>'Protocole Inventaire'!A20</f>
        <v>54</v>
      </c>
      <c r="B20" s="8">
        <f>'Protocole Inventaire'!B20</f>
        <v>2.79</v>
      </c>
      <c r="C20" s="8">
        <f>'Protocole Inventaire'!C20/$B$6</f>
        <v>0.79365079365079361</v>
      </c>
      <c r="D20" s="8">
        <f>'Protocole Inventaire'!D20/$B$6</f>
        <v>1.5873015873015872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5.5555555555555554</v>
      </c>
      <c r="J20" s="8">
        <f>'Protocole Inventaire'!J20/$B$6</f>
        <v>0</v>
      </c>
      <c r="K20" s="8">
        <f>'Protocole Inventaire'!K20/$B$6</f>
        <v>0.79365079365079361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3">
      <c r="A21" s="8">
        <f>'Protocole Inventaire'!A21</f>
        <v>58</v>
      </c>
      <c r="B21" s="8">
        <f>'Protocole Inventaire'!B21</f>
        <v>3.27</v>
      </c>
      <c r="C21" s="8">
        <f>'Protocole Inventaire'!C21/$B$6</f>
        <v>0.79365079365079361</v>
      </c>
      <c r="D21" s="8">
        <f>'Protocole Inventaire'!D21/$B$6</f>
        <v>2.3809523809523809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5.5555555555555554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0.79365079365079361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3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1.5873015873015872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3.1746031746031744</v>
      </c>
      <c r="J22" s="8">
        <f>'Protocole Inventaire'!J22/$B$6</f>
        <v>0.79365079365079361</v>
      </c>
      <c r="K22" s="8">
        <f>'Protocole Inventaire'!K22/$B$6</f>
        <v>1.5873015873015872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3">
      <c r="A23" s="8">
        <f>'Protocole Inventaire'!A23</f>
        <v>66</v>
      </c>
      <c r="B23" s="8">
        <f>'Protocole Inventaire'!B23</f>
        <v>4.37</v>
      </c>
      <c r="C23" s="8">
        <f>'Protocole Inventaire'!C23/$B$6</f>
        <v>1.5873015873015872</v>
      </c>
      <c r="D23" s="8">
        <f>'Protocole Inventaire'!D23/$B$6</f>
        <v>0.79365079365079361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3.9682539682539684</v>
      </c>
      <c r="J23" s="8">
        <f>'Protocole Inventaire'!J23/$B$6</f>
        <v>0</v>
      </c>
      <c r="K23" s="8">
        <f>'Protocole Inventaire'!K23/$B$6</f>
        <v>0.79365079365079361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0.79365079365079361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3">
      <c r="A24" s="8">
        <f>'Protocole Inventaire'!A24</f>
        <v>70</v>
      </c>
      <c r="B24" s="8">
        <f>'Protocole Inventaire'!B24</f>
        <v>4.99</v>
      </c>
      <c r="C24" s="8">
        <f>'Protocole Inventaire'!C24/$B$6</f>
        <v>0.79365079365079361</v>
      </c>
      <c r="D24" s="8">
        <f>'Protocole Inventaire'!D24/$B$6</f>
        <v>0.79365079365079361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0.79365079365079361</v>
      </c>
      <c r="J24" s="8">
        <f>'Protocole Inventaire'!J24/$B$6</f>
        <v>0</v>
      </c>
      <c r="K24" s="8">
        <f>'Protocole Inventaire'!K24/$B$6</f>
        <v>0.79365079365079361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3">
      <c r="A25" s="8">
        <f>'Protocole Inventaire'!A25</f>
        <v>74</v>
      </c>
      <c r="B25" s="8">
        <f>'Protocole Inventaire'!B25</f>
        <v>5.66</v>
      </c>
      <c r="C25" s="8">
        <f>'Protocole Inventaire'!C25/$B$6</f>
        <v>0.79365079365079361</v>
      </c>
      <c r="D25" s="8">
        <f>'Protocole Inventaire'!D25/$B$6</f>
        <v>1.5873015873015872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3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3">
      <c r="A27" s="8">
        <f>'Protocole Inventaire'!A27</f>
        <v>82</v>
      </c>
      <c r="B27" s="8">
        <f>'Protocole Inventaire'!B27</f>
        <v>7.06</v>
      </c>
      <c r="C27" s="8">
        <f>'Protocole Inventaire'!C27/$B$6</f>
        <v>0.79365079365079361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3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0.79365079365079361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3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0.79365079365079361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3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3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3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3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3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3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3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3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3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3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3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3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3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3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3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3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3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3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3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3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3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3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6" x14ac:dyDescent="0.3"/>
  <cols>
    <col min="1" max="1" width="17.796875" customWidth="1"/>
    <col min="2" max="2" width="12" customWidth="1"/>
  </cols>
  <sheetData>
    <row r="1" spans="1:19" ht="21" x14ac:dyDescent="0.4">
      <c r="A1" s="1" t="s">
        <v>47</v>
      </c>
    </row>
    <row r="2" spans="1:19" x14ac:dyDescent="0.3">
      <c r="A2" s="5" t="s">
        <v>48</v>
      </c>
    </row>
    <row r="3" spans="1:19" x14ac:dyDescent="0.3">
      <c r="A3" s="2" t="s">
        <v>6</v>
      </c>
    </row>
    <row r="4" spans="1:19" x14ac:dyDescent="0.3">
      <c r="A4" s="2" t="s">
        <v>7</v>
      </c>
    </row>
    <row r="5" spans="1:19" x14ac:dyDescent="0.3">
      <c r="A5" s="2" t="s">
        <v>8</v>
      </c>
    </row>
    <row r="6" spans="1:19" x14ac:dyDescent="0.3">
      <c r="A6" s="2" t="s">
        <v>9</v>
      </c>
      <c r="B6">
        <f>'Protocole Inventaire'!B6</f>
        <v>1.26</v>
      </c>
      <c r="C6" s="2" t="s">
        <v>0</v>
      </c>
    </row>
    <row r="8" spans="1:19" ht="46.8" x14ac:dyDescent="0.3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3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3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6.1575216010359951E-2</v>
      </c>
      <c r="D10" s="8">
        <f>'Protocole Inventaire'!D10*($A10/200)^2*PI()</f>
        <v>9.2362824015539927E-2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0.15393804002589989</v>
      </c>
      <c r="I10" s="8">
        <f>'Protocole Inventaire'!I10*($A10/200)^2*PI()</f>
        <v>0.18472564803107985</v>
      </c>
      <c r="J10" s="8">
        <f>'Protocole Inventaire'!J10*($A10/200)^2*PI()</f>
        <v>3.0787608005179976E-2</v>
      </c>
      <c r="K10" s="8">
        <f>'Protocole Inventaire'!K10*($A10/200)^2*PI()</f>
        <v>4.6181412007769963E-2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1.5393804002589988E-2</v>
      </c>
    </row>
    <row r="11" spans="1:19" x14ac:dyDescent="0.3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0.15268140296446395</v>
      </c>
      <c r="D11" s="8">
        <f>'Protocole Inventaire'!D11*($A11/200)^2*PI()</f>
        <v>0.10178760197630929</v>
      </c>
      <c r="E11" s="8">
        <f>'Protocole Inventaire'!E11*($A11/200)^2*PI()</f>
        <v>2.5446900494077322E-2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0.10178760197630929</v>
      </c>
      <c r="I11" s="8">
        <f>'Protocole Inventaire'!I11*($A11/200)^2*PI()</f>
        <v>0.22902210444669591</v>
      </c>
      <c r="J11" s="8">
        <f>'Protocole Inventaire'!J11*($A11/200)^2*PI()</f>
        <v>5.0893800988154644E-2</v>
      </c>
      <c r="K11" s="8">
        <f>'Protocole Inventaire'!K11*($A11/200)^2*PI()</f>
        <v>0.10178760197630929</v>
      </c>
      <c r="L11" s="8">
        <f>'Protocole Inventaire'!L11*($A11/200)^2*PI()</f>
        <v>0</v>
      </c>
      <c r="M11" s="8">
        <f>'Protocole Inventaire'!M11*($A11/200)^2*PI()</f>
        <v>2.5446900494077322E-2</v>
      </c>
      <c r="N11" s="8">
        <f>'Protocole Inventaire'!N11*($A11/200)^2*PI()</f>
        <v>0</v>
      </c>
      <c r="O11" s="8">
        <f>'Protocole Inventaire'!O11*($A11/200)^2*PI()</f>
        <v>2.5446900494077322E-2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2.5446900494077322E-2</v>
      </c>
    </row>
    <row r="12" spans="1:19" x14ac:dyDescent="0.3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7.6026542216872994E-2</v>
      </c>
      <c r="D12" s="8">
        <f>'Protocole Inventaire'!D12*($A12/200)^2*PI()</f>
        <v>0.26609289775905548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0.11403981332530949</v>
      </c>
      <c r="I12" s="8">
        <f>'Protocole Inventaire'!I12*($A12/200)^2*PI()</f>
        <v>0.38013271108436497</v>
      </c>
      <c r="J12" s="8">
        <f>'Protocole Inventaire'!J12*($A12/200)^2*PI()</f>
        <v>7.6026542216872994E-2</v>
      </c>
      <c r="K12" s="8">
        <f>'Protocole Inventaire'!K12*($A12/200)^2*PI()</f>
        <v>0.45615925330123797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3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0.21237166338267005</v>
      </c>
      <c r="D13" s="8">
        <f>'Protocole Inventaire'!D13*($A13/200)^2*PI()</f>
        <v>0.58402207430234254</v>
      </c>
      <c r="E13" s="8">
        <f>'Protocole Inventaire'!E13*($A13/200)^2*PI()</f>
        <v>5.3092915845667513E-2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5.3092915845667513E-2</v>
      </c>
      <c r="I13" s="8">
        <f>'Protocole Inventaire'!I13*($A13/200)^2*PI()</f>
        <v>0.3716504109196726</v>
      </c>
      <c r="J13" s="8">
        <f>'Protocole Inventaire'!J13*($A13/200)^2*PI()</f>
        <v>5.3092915845667513E-2</v>
      </c>
      <c r="K13" s="8">
        <f>'Protocole Inventaire'!K13*($A13/200)^2*PI()</f>
        <v>0.4778362426110076</v>
      </c>
      <c r="L13" s="8">
        <f>'Protocole Inventaire'!L13*($A13/200)^2*PI()</f>
        <v>0</v>
      </c>
      <c r="M13" s="8">
        <f>'Protocole Inventaire'!M13*($A13/200)^2*PI()</f>
        <v>0.10618583169133503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3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0.28274333882308139</v>
      </c>
      <c r="D14" s="8">
        <f>'Protocole Inventaire'!D14*($A14/200)^2*PI()</f>
        <v>0.49480084294039239</v>
      </c>
      <c r="E14" s="8">
        <f>'Protocole Inventaire'!E14*($A14/200)^2*PI()</f>
        <v>0.1413716694115407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7.0685834705770348E-2</v>
      </c>
      <c r="I14" s="8">
        <f>'Protocole Inventaire'!I14*($A14/200)^2*PI()</f>
        <v>0.56548667764616278</v>
      </c>
      <c r="J14" s="8">
        <f>'Protocole Inventaire'!J14*($A14/200)^2*PI()</f>
        <v>0.28274333882308139</v>
      </c>
      <c r="K14" s="8">
        <f>'Protocole Inventaire'!K14*($A14/200)^2*PI()</f>
        <v>0.9189158511750144</v>
      </c>
      <c r="L14" s="8">
        <f>'Protocole Inventaire'!L14*($A14/200)^2*PI()</f>
        <v>0</v>
      </c>
      <c r="M14" s="8">
        <f>'Protocole Inventaire'!M14*($A14/200)^2*PI()</f>
        <v>0.21205750411731106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3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0.18158405537749009</v>
      </c>
      <c r="D15" s="8">
        <f>'Protocole Inventaire'!D15*($A15/200)^2*PI()</f>
        <v>0.27237608306623512</v>
      </c>
      <c r="E15" s="8">
        <f>'Protocole Inventaire'!E15*($A15/200)^2*PI()</f>
        <v>0.18158405537749009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0.72633622150996036</v>
      </c>
      <c r="J15" s="8">
        <f>'Protocole Inventaire'!J15*($A15/200)^2*PI()</f>
        <v>0.8171282491987053</v>
      </c>
      <c r="K15" s="8">
        <f>'Protocole Inventaire'!K15*($A15/200)^2*PI()</f>
        <v>0.45396013844372518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3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0.45364597917836613</v>
      </c>
      <c r="D16" s="8">
        <f>'Protocole Inventaire'!D16*($A16/200)^2*PI()</f>
        <v>0.45364597917836613</v>
      </c>
      <c r="E16" s="8">
        <f>'Protocole Inventaire'!E16*($A16/200)^2*PI()</f>
        <v>0.11341149479459153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0.90729195835673226</v>
      </c>
      <c r="J16" s="8">
        <f>'Protocole Inventaire'!J16*($A16/200)^2*PI()</f>
        <v>0.68046896876754925</v>
      </c>
      <c r="K16" s="8">
        <f>'Protocole Inventaire'!K16*($A16/200)^2*PI()</f>
        <v>0.56705747397295769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0.11341149479459153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3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0.13854423602330987</v>
      </c>
      <c r="D17" s="8">
        <f>'Protocole Inventaire'!D17*($A17/200)^2*PI()</f>
        <v>0.13854423602330987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0.55417694409323948</v>
      </c>
      <c r="J17" s="8">
        <f>'Protocole Inventaire'!J17*($A17/200)^2*PI()</f>
        <v>0.55417694409323948</v>
      </c>
      <c r="K17" s="8">
        <f>'Protocole Inventaire'!K17*($A17/200)^2*PI()</f>
        <v>0.96980965216316906</v>
      </c>
      <c r="L17" s="8">
        <f>'Protocole Inventaire'!L17*($A17/200)^2*PI()</f>
        <v>0</v>
      </c>
      <c r="M17" s="8">
        <f>'Protocole Inventaire'!M17*($A17/200)^2*PI()</f>
        <v>0.27708847204661974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3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0.4985707541247002</v>
      </c>
      <c r="D18" s="8">
        <f>'Protocole Inventaire'!D18*($A18/200)^2*PI()</f>
        <v>0.16619025137490007</v>
      </c>
      <c r="E18" s="8">
        <f>'Protocole Inventaire'!E18*($A18/200)^2*PI()</f>
        <v>0.16619025137490007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0.4985707541247002</v>
      </c>
      <c r="J18" s="8">
        <f>'Protocole Inventaire'!J18*($A18/200)^2*PI()</f>
        <v>0.9971415082494004</v>
      </c>
      <c r="K18" s="8">
        <f>'Protocole Inventaire'!K18*($A18/200)^2*PI()</f>
        <v>0.33238050274980013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0.33238050274980013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0.16619025137490007</v>
      </c>
    </row>
    <row r="19" spans="1:19" x14ac:dyDescent="0.3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0.58904862254808621</v>
      </c>
      <c r="D19" s="8">
        <f>'Protocole Inventaire'!D19*($A19/200)^2*PI()</f>
        <v>0.39269908169872414</v>
      </c>
      <c r="E19" s="8">
        <f>'Protocole Inventaire'!E19*($A19/200)^2*PI()</f>
        <v>0.39269908169872414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0.39269908169872414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3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0.22902210444669593</v>
      </c>
      <c r="D20" s="8">
        <f>'Protocole Inventaire'!D20*($A20/200)^2*PI()</f>
        <v>0.45804420889339187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1.6031547311268717</v>
      </c>
      <c r="J20" s="8">
        <f>'Protocole Inventaire'!J20*($A20/200)^2*PI()</f>
        <v>0</v>
      </c>
      <c r="K20" s="8">
        <f>'Protocole Inventaire'!K20*($A20/200)^2*PI()</f>
        <v>0.22902210444669593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3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0.26420794216690158</v>
      </c>
      <c r="D21" s="8">
        <f>'Protocole Inventaire'!D21*($A21/200)^2*PI()</f>
        <v>0.79262382650070473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1.8494555951683112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0.26420794216690158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3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0.60381410801995827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1.2076282160399165</v>
      </c>
      <c r="J22" s="8">
        <f>'Protocole Inventaire'!J22*($A22/200)^2*PI()</f>
        <v>0.30190705400997914</v>
      </c>
      <c r="K22" s="8">
        <f>'Protocole Inventaire'!K22*($A22/200)^2*PI()</f>
        <v>0.60381410801995827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3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0.68423887995185706</v>
      </c>
      <c r="D23" s="8">
        <f>'Protocole Inventaire'!D23*($A23/200)^2*PI()</f>
        <v>0.34211943997592853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1.7105971998796428</v>
      </c>
      <c r="J23" s="8">
        <f>'Protocole Inventaire'!J23*($A23/200)^2*PI()</f>
        <v>0</v>
      </c>
      <c r="K23" s="8">
        <f>'Protocole Inventaire'!K23*($A23/200)^2*PI()</f>
        <v>0.34211943997592853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0.34211943997592853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3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0.38484510006474959</v>
      </c>
      <c r="D24" s="8">
        <f>'Protocole Inventaire'!D24*($A24/200)^2*PI()</f>
        <v>0.38484510006474959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0.38484510006474959</v>
      </c>
      <c r="J24" s="8">
        <f>'Protocole Inventaire'!J24*($A24/200)^2*PI()</f>
        <v>0</v>
      </c>
      <c r="K24" s="8">
        <f>'Protocole Inventaire'!K24*($A24/200)^2*PI()</f>
        <v>0.38484510006474959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3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0.43008403427644265</v>
      </c>
      <c r="D25" s="8">
        <f>'Protocole Inventaire'!D25*($A25/200)^2*PI()</f>
        <v>0.8601680685528853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3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3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0.52810172506844411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3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0.58088048164875272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3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0.63617251235193317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3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3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3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3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3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3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3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3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3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3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3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3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3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3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3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3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3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3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3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3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3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3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3">
      <c r="A53" t="s">
        <v>49</v>
      </c>
      <c r="B53" t="s">
        <v>2</v>
      </c>
      <c r="C53">
        <f>SUM(C9:C51)</f>
        <v>5.1672915966244917</v>
      </c>
      <c r="D53">
        <f t="shared" ref="D53:S53" si="0">SUM(D9:D51)</f>
        <v>7.6211896183434797</v>
      </c>
      <c r="E53">
        <f t="shared" si="0"/>
        <v>1.0737963689969914</v>
      </c>
      <c r="F53">
        <f t="shared" si="0"/>
        <v>0</v>
      </c>
      <c r="G53">
        <f t="shared" si="0"/>
        <v>0</v>
      </c>
      <c r="H53">
        <f t="shared" si="0"/>
        <v>0.49354420587895648</v>
      </c>
      <c r="I53">
        <f t="shared" si="0"/>
        <v>11.565773354190824</v>
      </c>
      <c r="J53">
        <f t="shared" si="0"/>
        <v>3.8443669301978303</v>
      </c>
      <c r="K53">
        <f t="shared" si="0"/>
        <v>5.8838888809083247</v>
      </c>
      <c r="L53">
        <f t="shared" si="0"/>
        <v>0</v>
      </c>
      <c r="M53">
        <f t="shared" si="0"/>
        <v>0.62077870834934323</v>
      </c>
      <c r="N53">
        <f t="shared" si="0"/>
        <v>0</v>
      </c>
      <c r="O53">
        <f t="shared" si="0"/>
        <v>2.5446900494077322E-2</v>
      </c>
      <c r="P53">
        <f t="shared" si="0"/>
        <v>1.0521193796872219</v>
      </c>
      <c r="Q53">
        <f t="shared" si="0"/>
        <v>0</v>
      </c>
      <c r="R53">
        <f t="shared" si="0"/>
        <v>0</v>
      </c>
      <c r="S53">
        <f t="shared" si="0"/>
        <v>0.20703095587156739</v>
      </c>
      <c r="T53">
        <f>SUM(C53:S53)</f>
        <v>37.555226899543101</v>
      </c>
    </row>
    <row r="54" spans="1:20" x14ac:dyDescent="0.3">
      <c r="A54" t="s">
        <v>49</v>
      </c>
      <c r="B54" t="s">
        <v>30</v>
      </c>
      <c r="C54">
        <f>C53/$B$6</f>
        <v>4.1010250766861045</v>
      </c>
      <c r="D54">
        <f t="shared" ref="D54:S54" si="1">D53/$B$6</f>
        <v>6.0485631891614915</v>
      </c>
      <c r="E54">
        <f t="shared" si="1"/>
        <v>0.85221934047380266</v>
      </c>
      <c r="F54">
        <f t="shared" si="1"/>
        <v>0</v>
      </c>
      <c r="G54">
        <f t="shared" si="1"/>
        <v>0</v>
      </c>
      <c r="H54">
        <f t="shared" si="1"/>
        <v>0.39170175069758451</v>
      </c>
      <c r="I54">
        <f t="shared" si="1"/>
        <v>9.1791852017387487</v>
      </c>
      <c r="J54">
        <f t="shared" si="1"/>
        <v>3.0510848652363731</v>
      </c>
      <c r="K54">
        <f t="shared" si="1"/>
        <v>4.6697530800859717</v>
      </c>
      <c r="L54">
        <f t="shared" si="1"/>
        <v>0</v>
      </c>
      <c r="M54">
        <f t="shared" si="1"/>
        <v>0.49268151456297082</v>
      </c>
      <c r="N54">
        <f t="shared" si="1"/>
        <v>0</v>
      </c>
      <c r="O54">
        <f t="shared" si="1"/>
        <v>2.0195952773077241E-2</v>
      </c>
      <c r="P54">
        <f t="shared" si="1"/>
        <v>0.83501538070414438</v>
      </c>
      <c r="Q54">
        <f t="shared" si="1"/>
        <v>0</v>
      </c>
      <c r="R54">
        <f t="shared" si="1"/>
        <v>0</v>
      </c>
      <c r="S54">
        <f t="shared" si="1"/>
        <v>0.16431028243775189</v>
      </c>
      <c r="T54">
        <f>SUM(C54:S54)</f>
        <v>29.805735634558022</v>
      </c>
    </row>
    <row r="55" spans="1:20" x14ac:dyDescent="0.3">
      <c r="A55" t="s">
        <v>49</v>
      </c>
      <c r="B55" t="s">
        <v>50</v>
      </c>
      <c r="C55">
        <f>C54/$T54</f>
        <v>0.13759180873667831</v>
      </c>
      <c r="D55">
        <f t="shared" ref="D55:S55" si="2">D54/$T54</f>
        <v>0.20293286041725919</v>
      </c>
      <c r="E55">
        <f t="shared" si="2"/>
        <v>2.8592461227016443E-2</v>
      </c>
      <c r="F55">
        <f t="shared" si="2"/>
        <v>0</v>
      </c>
      <c r="G55">
        <f t="shared" si="2"/>
        <v>0</v>
      </c>
      <c r="H55">
        <f t="shared" si="2"/>
        <v>1.3141824630673737E-2</v>
      </c>
      <c r="I55">
        <f t="shared" si="2"/>
        <v>0.30796707433370696</v>
      </c>
      <c r="J55">
        <f t="shared" si="2"/>
        <v>0.10236569573873618</v>
      </c>
      <c r="K55">
        <f t="shared" si="2"/>
        <v>0.15667296849642803</v>
      </c>
      <c r="L55">
        <f t="shared" si="2"/>
        <v>0</v>
      </c>
      <c r="M55">
        <f t="shared" si="2"/>
        <v>1.6529755232470598E-2</v>
      </c>
      <c r="N55">
        <f t="shared" si="2"/>
        <v>0</v>
      </c>
      <c r="O55">
        <f t="shared" si="2"/>
        <v>6.7758612035937154E-4</v>
      </c>
      <c r="P55">
        <f t="shared" si="2"/>
        <v>2.8015258235599208E-2</v>
      </c>
      <c r="Q55">
        <f t="shared" si="2"/>
        <v>0</v>
      </c>
      <c r="R55">
        <f t="shared" si="2"/>
        <v>0</v>
      </c>
      <c r="S55">
        <f t="shared" si="2"/>
        <v>5.5127068310719248E-3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6" x14ac:dyDescent="0.3"/>
  <cols>
    <col min="1" max="1" width="17.796875" customWidth="1"/>
    <col min="2" max="2" width="12" customWidth="1"/>
  </cols>
  <sheetData>
    <row r="1" spans="1:19" ht="21" x14ac:dyDescent="0.4">
      <c r="A1" s="1" t="s">
        <v>51</v>
      </c>
    </row>
    <row r="2" spans="1:19" x14ac:dyDescent="0.3">
      <c r="A2" s="5" t="s">
        <v>52</v>
      </c>
    </row>
    <row r="3" spans="1:19" x14ac:dyDescent="0.3">
      <c r="A3" s="2" t="s">
        <v>6</v>
      </c>
    </row>
    <row r="4" spans="1:19" x14ac:dyDescent="0.3">
      <c r="A4" s="2" t="s">
        <v>7</v>
      </c>
    </row>
    <row r="5" spans="1:19" x14ac:dyDescent="0.3">
      <c r="A5" s="2" t="s">
        <v>8</v>
      </c>
    </row>
    <row r="6" spans="1:19" x14ac:dyDescent="0.3">
      <c r="A6" s="2" t="s">
        <v>9</v>
      </c>
      <c r="B6">
        <f>'Protocole Inventaire'!B6</f>
        <v>1.26</v>
      </c>
      <c r="C6" s="2" t="s">
        <v>0</v>
      </c>
    </row>
    <row r="8" spans="1:19" ht="46.8" x14ac:dyDescent="0.3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3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3">
      <c r="A10" s="8">
        <f>'Protocole Inventaire'!A10</f>
        <v>14</v>
      </c>
      <c r="B10" s="8">
        <f>'Protocole Inventaire'!B10</f>
        <v>0.12</v>
      </c>
      <c r="C10" s="8">
        <f>'Protocole Inventaire'!C10*$B10</f>
        <v>0.48</v>
      </c>
      <c r="D10" s="8">
        <f>'Protocole Inventaire'!D10*$B10</f>
        <v>0.72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1.2</v>
      </c>
      <c r="I10" s="8">
        <f>'Protocole Inventaire'!I10*$B10</f>
        <v>1.44</v>
      </c>
      <c r="J10" s="8">
        <f>'Protocole Inventaire'!J10*$B10</f>
        <v>0.24</v>
      </c>
      <c r="K10" s="8">
        <f>'Protocole Inventaire'!K10*$B10</f>
        <v>0.36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0.12</v>
      </c>
    </row>
    <row r="11" spans="1:19" x14ac:dyDescent="0.3">
      <c r="A11" s="8">
        <f>'Protocole Inventaire'!A11</f>
        <v>18</v>
      </c>
      <c r="B11" s="8">
        <f>'Protocole Inventaire'!B11</f>
        <v>0.18</v>
      </c>
      <c r="C11" s="8">
        <f>'Protocole Inventaire'!C11*$B11</f>
        <v>1.08</v>
      </c>
      <c r="D11" s="8">
        <f>'Protocole Inventaire'!D11*$B11</f>
        <v>0.72</v>
      </c>
      <c r="E11" s="8">
        <f>'Protocole Inventaire'!E11*$B11</f>
        <v>0.18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0.72</v>
      </c>
      <c r="I11" s="8">
        <f>'Protocole Inventaire'!I11*$B11</f>
        <v>1.6199999999999999</v>
      </c>
      <c r="J11" s="8">
        <f>'Protocole Inventaire'!J11*$B11</f>
        <v>0.36</v>
      </c>
      <c r="K11" s="8">
        <f>'Protocole Inventaire'!K11*$B11</f>
        <v>0.72</v>
      </c>
      <c r="L11" s="8">
        <f>'Protocole Inventaire'!L11*$B11</f>
        <v>0</v>
      </c>
      <c r="M11" s="8">
        <f>'Protocole Inventaire'!M11*$B11</f>
        <v>0.18</v>
      </c>
      <c r="N11" s="8">
        <f>'Protocole Inventaire'!N11*$B11</f>
        <v>0</v>
      </c>
      <c r="O11" s="8">
        <f>'Protocole Inventaire'!O11*$B11</f>
        <v>0.18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0.18</v>
      </c>
    </row>
    <row r="12" spans="1:19" x14ac:dyDescent="0.3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0.57999999999999996</v>
      </c>
      <c r="D12" s="8">
        <f>'Protocole Inventaire'!D12*$B12</f>
        <v>2.0299999999999998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0.86999999999999988</v>
      </c>
      <c r="I12" s="8">
        <f>'Protocole Inventaire'!I12*$B12</f>
        <v>2.9</v>
      </c>
      <c r="J12" s="8">
        <f>'Protocole Inventaire'!J12*$B12</f>
        <v>0.57999999999999996</v>
      </c>
      <c r="K12" s="8">
        <f>'Protocole Inventaire'!K12*$B12</f>
        <v>3.4799999999999995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3">
      <c r="A13" s="8">
        <f>'Protocole Inventaire'!A13</f>
        <v>26</v>
      </c>
      <c r="B13" s="8">
        <f>'Protocole Inventaire'!B13</f>
        <v>0.46</v>
      </c>
      <c r="C13" s="8">
        <f>'Protocole Inventaire'!C13*$B13</f>
        <v>1.84</v>
      </c>
      <c r="D13" s="8">
        <f>'Protocole Inventaire'!D13*$B13</f>
        <v>5.0600000000000005</v>
      </c>
      <c r="E13" s="8">
        <f>'Protocole Inventaire'!E13*$B13</f>
        <v>0.46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0.46</v>
      </c>
      <c r="I13" s="8">
        <f>'Protocole Inventaire'!I13*$B13</f>
        <v>3.22</v>
      </c>
      <c r="J13" s="8">
        <f>'Protocole Inventaire'!J13*$B13</f>
        <v>0.46</v>
      </c>
      <c r="K13" s="8">
        <f>'Protocole Inventaire'!K13*$B13</f>
        <v>4.1400000000000006</v>
      </c>
      <c r="L13" s="8">
        <f>'Protocole Inventaire'!L13*$B13</f>
        <v>0</v>
      </c>
      <c r="M13" s="8">
        <f>'Protocole Inventaire'!M13*$B13</f>
        <v>0.92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3">
      <c r="A14" s="8">
        <f>'Protocole Inventaire'!A14</f>
        <v>30</v>
      </c>
      <c r="B14" s="8">
        <f>'Protocole Inventaire'!B14</f>
        <v>0.67</v>
      </c>
      <c r="C14" s="8">
        <f>'Protocole Inventaire'!C14*$B14</f>
        <v>2.68</v>
      </c>
      <c r="D14" s="8">
        <f>'Protocole Inventaire'!D14*$B14</f>
        <v>4.6900000000000004</v>
      </c>
      <c r="E14" s="8">
        <f>'Protocole Inventaire'!E14*$B14</f>
        <v>1.34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0.67</v>
      </c>
      <c r="I14" s="8">
        <f>'Protocole Inventaire'!I14*$B14</f>
        <v>5.36</v>
      </c>
      <c r="J14" s="8">
        <f>'Protocole Inventaire'!J14*$B14</f>
        <v>2.68</v>
      </c>
      <c r="K14" s="8">
        <f>'Protocole Inventaire'!K14*$B14</f>
        <v>8.7100000000000009</v>
      </c>
      <c r="L14" s="8">
        <f>'Protocole Inventaire'!L14*$B14</f>
        <v>0</v>
      </c>
      <c r="M14" s="8">
        <f>'Protocole Inventaire'!M14*$B14</f>
        <v>2.0100000000000002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3">
      <c r="A15" s="8">
        <f>'Protocole Inventaire'!A15</f>
        <v>34</v>
      </c>
      <c r="B15" s="8">
        <f>'Protocole Inventaire'!B15</f>
        <v>0.92</v>
      </c>
      <c r="C15" s="8">
        <f>'Protocole Inventaire'!C15*$B15</f>
        <v>1.84</v>
      </c>
      <c r="D15" s="8">
        <f>'Protocole Inventaire'!D15*$B15</f>
        <v>2.7600000000000002</v>
      </c>
      <c r="E15" s="8">
        <f>'Protocole Inventaire'!E15*$B15</f>
        <v>1.84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7.36</v>
      </c>
      <c r="J15" s="8">
        <f>'Protocole Inventaire'!J15*$B15</f>
        <v>8.2800000000000011</v>
      </c>
      <c r="K15" s="8">
        <f>'Protocole Inventaire'!K15*$B15</f>
        <v>4.6000000000000005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3">
      <c r="A16" s="8">
        <f>'Protocole Inventaire'!A16</f>
        <v>38</v>
      </c>
      <c r="B16" s="8">
        <f>'Protocole Inventaire'!B16</f>
        <v>1.21</v>
      </c>
      <c r="C16" s="8">
        <f>'Protocole Inventaire'!C16*$B16</f>
        <v>4.84</v>
      </c>
      <c r="D16" s="8">
        <f>'Protocole Inventaire'!D16*$B16</f>
        <v>4.84</v>
      </c>
      <c r="E16" s="8">
        <f>'Protocole Inventaire'!E16*$B16</f>
        <v>1.21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9.68</v>
      </c>
      <c r="J16" s="8">
        <f>'Protocole Inventaire'!J16*$B16</f>
        <v>7.26</v>
      </c>
      <c r="K16" s="8">
        <f>'Protocole Inventaire'!K16*$B16</f>
        <v>6.05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1.21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3">
      <c r="A17" s="8">
        <f>'Protocole Inventaire'!A17</f>
        <v>42</v>
      </c>
      <c r="B17" s="8">
        <f>'Protocole Inventaire'!B17</f>
        <v>1.56</v>
      </c>
      <c r="C17" s="8">
        <f>'Protocole Inventaire'!C17*$B17</f>
        <v>1.56</v>
      </c>
      <c r="D17" s="8">
        <f>'Protocole Inventaire'!D17*$B17</f>
        <v>1.56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6.24</v>
      </c>
      <c r="J17" s="8">
        <f>'Protocole Inventaire'!J17*$B17</f>
        <v>6.24</v>
      </c>
      <c r="K17" s="8">
        <f>'Protocole Inventaire'!K17*$B17</f>
        <v>10.92</v>
      </c>
      <c r="L17" s="8">
        <f>'Protocole Inventaire'!L17*$B17</f>
        <v>0</v>
      </c>
      <c r="M17" s="8">
        <f>'Protocole Inventaire'!M17*$B17</f>
        <v>3.12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3">
      <c r="A18" s="8">
        <f>'Protocole Inventaire'!A18</f>
        <v>46</v>
      </c>
      <c r="B18" s="8">
        <f>'Protocole Inventaire'!B18</f>
        <v>1.93</v>
      </c>
      <c r="C18" s="8">
        <f>'Protocole Inventaire'!C18*$B18</f>
        <v>5.79</v>
      </c>
      <c r="D18" s="8">
        <f>'Protocole Inventaire'!D18*$B18</f>
        <v>1.93</v>
      </c>
      <c r="E18" s="8">
        <f>'Protocole Inventaire'!E18*$B18</f>
        <v>1.93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5.79</v>
      </c>
      <c r="J18" s="8">
        <f>'Protocole Inventaire'!J18*$B18</f>
        <v>11.58</v>
      </c>
      <c r="K18" s="8">
        <f>'Protocole Inventaire'!K18*$B18</f>
        <v>3.86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3.86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1.93</v>
      </c>
    </row>
    <row r="19" spans="1:19" x14ac:dyDescent="0.3">
      <c r="A19" s="8">
        <f>'Protocole Inventaire'!A19</f>
        <v>50</v>
      </c>
      <c r="B19" s="8">
        <f>'Protocole Inventaire'!B19</f>
        <v>2.35</v>
      </c>
      <c r="C19" s="8">
        <f>'Protocole Inventaire'!C19*$B19</f>
        <v>7.0500000000000007</v>
      </c>
      <c r="D19" s="8">
        <f>'Protocole Inventaire'!D19*$B19</f>
        <v>4.7</v>
      </c>
      <c r="E19" s="8">
        <f>'Protocole Inventaire'!E19*$B19</f>
        <v>4.7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4.7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3">
      <c r="A20" s="8">
        <f>'Protocole Inventaire'!A20</f>
        <v>54</v>
      </c>
      <c r="B20" s="8">
        <f>'Protocole Inventaire'!B20</f>
        <v>2.79</v>
      </c>
      <c r="C20" s="8">
        <f>'Protocole Inventaire'!C20*$B20</f>
        <v>2.79</v>
      </c>
      <c r="D20" s="8">
        <f>'Protocole Inventaire'!D20*$B20</f>
        <v>5.58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19.53</v>
      </c>
      <c r="J20" s="8">
        <f>'Protocole Inventaire'!J20*$B20</f>
        <v>0</v>
      </c>
      <c r="K20" s="8">
        <f>'Protocole Inventaire'!K20*$B20</f>
        <v>2.79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3">
      <c r="A21" s="8">
        <f>'Protocole Inventaire'!A21</f>
        <v>58</v>
      </c>
      <c r="B21" s="8">
        <f>'Protocole Inventaire'!B21</f>
        <v>3.27</v>
      </c>
      <c r="C21" s="8">
        <f>'Protocole Inventaire'!C21*$B21</f>
        <v>3.27</v>
      </c>
      <c r="D21" s="8">
        <f>'Protocole Inventaire'!D21*$B21</f>
        <v>9.81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22.89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3.27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3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7.6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15.2</v>
      </c>
      <c r="J22" s="8">
        <f>'Protocole Inventaire'!J22*$B22</f>
        <v>3.8</v>
      </c>
      <c r="K22" s="8">
        <f>'Protocole Inventaire'!K22*$B22</f>
        <v>7.6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3">
      <c r="A23" s="8">
        <f>'Protocole Inventaire'!A23</f>
        <v>66</v>
      </c>
      <c r="B23" s="8">
        <f>'Protocole Inventaire'!B23</f>
        <v>4.37</v>
      </c>
      <c r="C23" s="8">
        <f>'Protocole Inventaire'!C23*$B23</f>
        <v>8.74</v>
      </c>
      <c r="D23" s="8">
        <f>'Protocole Inventaire'!D23*$B23</f>
        <v>4.37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21.85</v>
      </c>
      <c r="J23" s="8">
        <f>'Protocole Inventaire'!J23*$B23</f>
        <v>0</v>
      </c>
      <c r="K23" s="8">
        <f>'Protocole Inventaire'!K23*$B23</f>
        <v>4.37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4.37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3">
      <c r="A24" s="8">
        <f>'Protocole Inventaire'!A24</f>
        <v>70</v>
      </c>
      <c r="B24" s="8">
        <f>'Protocole Inventaire'!B24</f>
        <v>4.99</v>
      </c>
      <c r="C24" s="8">
        <f>'Protocole Inventaire'!C24*$B24</f>
        <v>4.99</v>
      </c>
      <c r="D24" s="8">
        <f>'Protocole Inventaire'!D24*$B24</f>
        <v>4.99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4.99</v>
      </c>
      <c r="J24" s="8">
        <f>'Protocole Inventaire'!J24*$B24</f>
        <v>0</v>
      </c>
      <c r="K24" s="8">
        <f>'Protocole Inventaire'!K24*$B24</f>
        <v>4.99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3">
      <c r="A25" s="8">
        <f>'Protocole Inventaire'!A25</f>
        <v>74</v>
      </c>
      <c r="B25" s="8">
        <f>'Protocole Inventaire'!B25</f>
        <v>5.66</v>
      </c>
      <c r="C25" s="8">
        <f>'Protocole Inventaire'!C25*$B25</f>
        <v>5.66</v>
      </c>
      <c r="D25" s="8">
        <f>'Protocole Inventaire'!D25*$B25</f>
        <v>11.32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3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3">
      <c r="A27" s="8">
        <f>'Protocole Inventaire'!A27</f>
        <v>82</v>
      </c>
      <c r="B27" s="8">
        <f>'Protocole Inventaire'!B27</f>
        <v>7.06</v>
      </c>
      <c r="C27" s="8">
        <f>'Protocole Inventaire'!C27*$B27</f>
        <v>7.06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3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7.8049999999999997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3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8.58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3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3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3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3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3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3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3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3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3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3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3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3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3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3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3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3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3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3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3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3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3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3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3">
      <c r="A53" t="s">
        <v>53</v>
      </c>
      <c r="B53" t="s">
        <v>2</v>
      </c>
      <c r="C53">
        <f>SUM(C9:C51)</f>
        <v>60.250000000000014</v>
      </c>
      <c r="D53">
        <f t="shared" ref="D53:S53" si="0">SUM(D9:D51)</f>
        <v>89.065000000000012</v>
      </c>
      <c r="E53">
        <f t="shared" si="0"/>
        <v>11.66</v>
      </c>
      <c r="F53">
        <f t="shared" si="0"/>
        <v>0</v>
      </c>
      <c r="G53">
        <f t="shared" si="0"/>
        <v>0</v>
      </c>
      <c r="H53">
        <f t="shared" si="0"/>
        <v>3.92</v>
      </c>
      <c r="I53">
        <f t="shared" si="0"/>
        <v>132.77000000000001</v>
      </c>
      <c r="J53">
        <f t="shared" si="0"/>
        <v>41.48</v>
      </c>
      <c r="K53">
        <f t="shared" si="0"/>
        <v>62.59</v>
      </c>
      <c r="L53">
        <f t="shared" si="0"/>
        <v>0</v>
      </c>
      <c r="M53">
        <f t="shared" si="0"/>
        <v>6.23</v>
      </c>
      <c r="N53">
        <f t="shared" si="0"/>
        <v>0</v>
      </c>
      <c r="O53">
        <f t="shared" si="0"/>
        <v>0.18</v>
      </c>
      <c r="P53">
        <f t="shared" si="0"/>
        <v>12.71</v>
      </c>
      <c r="Q53">
        <f t="shared" si="0"/>
        <v>0</v>
      </c>
      <c r="R53">
        <f t="shared" si="0"/>
        <v>0</v>
      </c>
      <c r="S53">
        <f t="shared" si="0"/>
        <v>2.23</v>
      </c>
      <c r="T53">
        <f>SUM(C53:S53)</f>
        <v>423.08500000000004</v>
      </c>
    </row>
    <row r="54" spans="1:20" x14ac:dyDescent="0.3">
      <c r="A54" t="s">
        <v>53</v>
      </c>
      <c r="B54" t="s">
        <v>30</v>
      </c>
      <c r="C54">
        <f>C53/$B$6</f>
        <v>47.817460317460331</v>
      </c>
      <c r="D54">
        <f t="shared" ref="D54:S54" si="1">D53/$B$6</f>
        <v>70.686507936507951</v>
      </c>
      <c r="E54">
        <f t="shared" si="1"/>
        <v>9.2539682539682548</v>
      </c>
      <c r="F54">
        <f t="shared" si="1"/>
        <v>0</v>
      </c>
      <c r="G54">
        <f t="shared" si="1"/>
        <v>0</v>
      </c>
      <c r="H54">
        <f t="shared" si="1"/>
        <v>3.1111111111111112</v>
      </c>
      <c r="I54">
        <f t="shared" si="1"/>
        <v>105.37301587301587</v>
      </c>
      <c r="J54">
        <f t="shared" si="1"/>
        <v>32.920634920634917</v>
      </c>
      <c r="K54">
        <f t="shared" si="1"/>
        <v>49.674603174603178</v>
      </c>
      <c r="L54">
        <f t="shared" si="1"/>
        <v>0</v>
      </c>
      <c r="M54">
        <f t="shared" si="1"/>
        <v>4.9444444444444446</v>
      </c>
      <c r="N54">
        <f t="shared" si="1"/>
        <v>0</v>
      </c>
      <c r="O54">
        <f t="shared" si="1"/>
        <v>0.14285714285714285</v>
      </c>
      <c r="P54">
        <f t="shared" si="1"/>
        <v>10.087301587301589</v>
      </c>
      <c r="Q54">
        <f t="shared" si="1"/>
        <v>0</v>
      </c>
      <c r="R54">
        <f t="shared" si="1"/>
        <v>0</v>
      </c>
      <c r="S54">
        <f t="shared" si="1"/>
        <v>1.7698412698412698</v>
      </c>
      <c r="T54">
        <f>SUM(C54:S54)</f>
        <v>335.78174603174608</v>
      </c>
    </row>
    <row r="55" spans="1:20" x14ac:dyDescent="0.3">
      <c r="A55" t="s">
        <v>53</v>
      </c>
      <c r="B55" t="s">
        <v>50</v>
      </c>
      <c r="C55">
        <f>C54/$T54</f>
        <v>0.14240637224198449</v>
      </c>
      <c r="D55">
        <f t="shared" ref="D55:S55" si="2">D54/$T54</f>
        <v>0.21051325383788128</v>
      </c>
      <c r="E55">
        <f t="shared" si="2"/>
        <v>2.7559473864589856E-2</v>
      </c>
      <c r="F55">
        <f t="shared" si="2"/>
        <v>0</v>
      </c>
      <c r="G55">
        <f t="shared" si="2"/>
        <v>0</v>
      </c>
      <c r="H55">
        <f t="shared" si="2"/>
        <v>9.2652776628809799E-3</v>
      </c>
      <c r="I55">
        <f t="shared" si="2"/>
        <v>0.31381400900528256</v>
      </c>
      <c r="J55">
        <f t="shared" si="2"/>
        <v>9.8041764657220157E-2</v>
      </c>
      <c r="K55">
        <f t="shared" si="2"/>
        <v>0.14793717574482668</v>
      </c>
      <c r="L55">
        <f t="shared" si="2"/>
        <v>0</v>
      </c>
      <c r="M55">
        <f t="shared" si="2"/>
        <v>1.4725173428507272E-2</v>
      </c>
      <c r="N55">
        <f t="shared" si="2"/>
        <v>0</v>
      </c>
      <c r="O55">
        <f t="shared" si="2"/>
        <v>4.2544642329555519E-4</v>
      </c>
      <c r="P55">
        <f t="shared" si="2"/>
        <v>3.0041244667147263E-2</v>
      </c>
      <c r="Q55">
        <f t="shared" si="2"/>
        <v>0</v>
      </c>
      <c r="R55">
        <f t="shared" si="2"/>
        <v>0</v>
      </c>
      <c r="S55">
        <f t="shared" si="2"/>
        <v>5.2708084663838223E-3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2024-11-14T15:06:33Z</dcterms:modified>
</cp:coreProperties>
</file>