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1_024-1_Bex_La Françoise\Report de données_2025.08.18\"/>
    </mc:Choice>
  </mc:AlternateContent>
  <xr:revisionPtr revIDLastSave="0" documentId="13_ncr:1_{5E22BEAD-96E7-44E3-9786-8C9FE92EC441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I33" i="5"/>
  <c r="J33" i="5"/>
  <c r="K33" i="5"/>
  <c r="L33" i="5"/>
  <c r="M33" i="5"/>
  <c r="N33" i="5"/>
  <c r="O33" i="5"/>
  <c r="P33" i="5"/>
  <c r="C33" i="5"/>
  <c r="Q33" i="5"/>
  <c r="D33" i="5"/>
  <c r="R33" i="5"/>
  <c r="E33" i="5"/>
  <c r="S33" i="5"/>
  <c r="F33" i="5"/>
  <c r="G33" i="5"/>
  <c r="N31" i="6"/>
  <c r="G31" i="6"/>
  <c r="O31" i="6"/>
  <c r="P31" i="6"/>
  <c r="E31" i="6"/>
  <c r="F31" i="6"/>
  <c r="J31" i="6"/>
  <c r="L31" i="6"/>
  <c r="M31" i="6"/>
  <c r="C31" i="6"/>
  <c r="Q31" i="6"/>
  <c r="S31" i="6"/>
  <c r="D31" i="6"/>
  <c r="R31" i="6"/>
  <c r="I31" i="6"/>
  <c r="K31" i="6"/>
  <c r="H31" i="6"/>
  <c r="H33" i="6"/>
  <c r="N33" i="6"/>
  <c r="P33" i="6"/>
  <c r="C33" i="6"/>
  <c r="D33" i="6"/>
  <c r="S33" i="6"/>
  <c r="I33" i="6"/>
  <c r="M33" i="6"/>
  <c r="O33" i="6"/>
  <c r="R33" i="6"/>
  <c r="F33" i="6"/>
  <c r="J33" i="6"/>
  <c r="K33" i="6"/>
  <c r="Q33" i="6"/>
  <c r="E33" i="6"/>
  <c r="G33" i="6"/>
  <c r="L33" i="6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N30" i="5"/>
  <c r="O30" i="5"/>
  <c r="P30" i="5"/>
  <c r="E34" i="5"/>
  <c r="S34" i="5"/>
  <c r="F34" i="5"/>
  <c r="G34" i="5"/>
  <c r="H34" i="5"/>
  <c r="I34" i="5"/>
  <c r="J34" i="5"/>
  <c r="K34" i="5"/>
  <c r="L34" i="5"/>
  <c r="M34" i="5"/>
  <c r="N34" i="5"/>
  <c r="O34" i="5"/>
  <c r="P34" i="5"/>
  <c r="C34" i="5"/>
  <c r="Q34" i="5"/>
  <c r="D34" i="5"/>
  <c r="R34" i="5"/>
  <c r="K32" i="6"/>
  <c r="P32" i="6"/>
  <c r="C32" i="6"/>
  <c r="S32" i="6"/>
  <c r="L32" i="6"/>
  <c r="M32" i="6"/>
  <c r="D32" i="6"/>
  <c r="F32" i="6"/>
  <c r="N32" i="6"/>
  <c r="R32" i="6"/>
  <c r="O32" i="6"/>
  <c r="Q32" i="6"/>
  <c r="E32" i="6"/>
  <c r="G32" i="6"/>
  <c r="H32" i="6"/>
  <c r="I32" i="6"/>
  <c r="J32" i="6"/>
  <c r="N31" i="5"/>
  <c r="O31" i="5"/>
  <c r="P31" i="5"/>
  <c r="C31" i="5"/>
  <c r="Q31" i="5"/>
  <c r="D31" i="5"/>
  <c r="R31" i="5"/>
  <c r="E31" i="5"/>
  <c r="S31" i="5"/>
  <c r="F31" i="5"/>
  <c r="G31" i="5"/>
  <c r="H31" i="5"/>
  <c r="I31" i="5"/>
  <c r="J31" i="5"/>
  <c r="K31" i="5"/>
  <c r="L31" i="5"/>
  <c r="M31" i="5"/>
  <c r="E34" i="6"/>
  <c r="S34" i="6"/>
  <c r="C34" i="6"/>
  <c r="D34" i="6"/>
  <c r="F34" i="6"/>
  <c r="M34" i="6"/>
  <c r="G34" i="6"/>
  <c r="J34" i="6"/>
  <c r="K34" i="6"/>
  <c r="L34" i="6"/>
  <c r="P34" i="6"/>
  <c r="H34" i="6"/>
  <c r="I34" i="6"/>
  <c r="N34" i="6"/>
  <c r="O34" i="6"/>
  <c r="Q34" i="6"/>
  <c r="R34" i="6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C30" i="6"/>
  <c r="Q30" i="6"/>
  <c r="D30" i="6"/>
  <c r="R30" i="6"/>
  <c r="E30" i="6"/>
  <c r="S30" i="6"/>
  <c r="K30" i="6"/>
  <c r="F30" i="6"/>
  <c r="G30" i="6"/>
  <c r="H30" i="6"/>
  <c r="J30" i="6"/>
  <c r="I30" i="6"/>
  <c r="L30" i="6"/>
  <c r="M30" i="6"/>
  <c r="N30" i="6"/>
  <c r="O30" i="6"/>
  <c r="P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<sst xmlns="http://schemas.openxmlformats.org/spreadsheetml/2006/main" count="155" uniqueCount="56">
  <si>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</si>
  <si>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</si>
  <si>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</si>
  <si>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</si>
  <si>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</si>
  <si>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</si>
  <si>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</si>
  <si>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</si>
  <si>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</si>
  <si>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</si>
  <si>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</si>
  <si>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</si>
  <si>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</si>
  <si>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</si>
  <si>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</si>
  <si>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</si>
  <si>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</si>
  <si>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</si>
  <si>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</si>
  <si>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</si>
  <si>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</si>
  <si>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</si>
  <si>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</si>
  <si>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</si>
  <si>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</si>
  <si>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</si>
  <si>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</si>
  <si>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</si>
  <si>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</si>
  <si>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</si>
  <si>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</si>
  <si>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</si>
  <si>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</si>
  <si>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</si>
  <si>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</si>
  <si>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</si>
  <si>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</si>
  <si>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</si>
  <si>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</si>
  <si>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</si>
  <si>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</si>
  <si>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</si>
  <si>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</si>
  <si>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</si>
  <si>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</si>
  <si>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</si>
  <si>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</si>
  <si>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</si>
  <si>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</si>
  <si>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</si>
  <si>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</si>
  <si>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</si>
  <si>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</si>
  <si>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</si>
  <si>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VD11 - La Françoise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</si>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</sst>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D1" workbookViewId="0">
      <selection activeCell="H47" sqref="H4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45876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2</v>
      </c>
      <c r="D11" s="8">
        <v>17</v>
      </c>
      <c r="E11" s="8"/>
      <c r="F11" s="8"/>
      <c r="G11" s="8"/>
      <c r="H11" s="8"/>
      <c r="I11" s="8">
        <v>15</v>
      </c>
      <c r="J11" s="8">
        <v>16</v>
      </c>
      <c r="K11" s="8">
        <v>37</v>
      </c>
      <c r="L11" s="8"/>
      <c r="M11" s="8"/>
      <c r="N11" s="8"/>
      <c r="O11" s="8"/>
      <c r="P11" s="8"/>
      <c r="Q11" s="8"/>
      <c r="R11" s="8"/>
      <c r="S11" s="8">
        <v>4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6</v>
      </c>
      <c r="E12" s="8"/>
      <c r="F12" s="8"/>
      <c r="G12" s="8"/>
      <c r="H12" s="8"/>
      <c r="I12" s="8">
        <v>13</v>
      </c>
      <c r="J12" s="8">
        <v>1</v>
      </c>
      <c r="K12" s="8">
        <v>19</v>
      </c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0.46</v>
      </c>
      <c r="C13" s="8"/>
      <c r="D13" s="8">
        <v>5</v>
      </c>
      <c r="E13" s="8"/>
      <c r="F13" s="8"/>
      <c r="G13" s="8"/>
      <c r="H13" s="8"/>
      <c r="I13" s="8">
        <v>3</v>
      </c>
      <c r="J13" s="8">
        <v>1</v>
      </c>
      <c r="K13" s="8">
        <v>13</v>
      </c>
      <c r="L13" s="8"/>
      <c r="M13" s="8"/>
      <c r="N13" s="8"/>
      <c r="O13" s="8"/>
      <c r="P13" s="8"/>
      <c r="Q13" s="8"/>
      <c r="R13" s="8"/>
      <c r="S13" s="8">
        <v>2</v>
      </c>
    </row>
    <row r="14" spans="1:19" x14ac:dyDescent="0.25">
      <c r="A14" s="8">
        <v>30</v>
      </c>
      <c r="B14" s="8">
        <v>0.67</v>
      </c>
      <c r="C14" s="8"/>
      <c r="D14" s="8">
        <v>4</v>
      </c>
      <c r="E14" s="8"/>
      <c r="F14" s="8"/>
      <c r="G14" s="8"/>
      <c r="H14" s="8"/>
      <c r="I14" s="8">
        <v>3</v>
      </c>
      <c r="J14" s="8">
        <v>1</v>
      </c>
      <c r="K14" s="8">
        <v>15</v>
      </c>
      <c r="L14" s="8"/>
      <c r="M14" s="8"/>
      <c r="N14" s="8"/>
      <c r="O14" s="8"/>
      <c r="P14" s="8"/>
      <c r="Q14" s="8"/>
      <c r="R14" s="8"/>
      <c r="S14" s="8">
        <v>6</v>
      </c>
    </row>
    <row r="15" spans="1:19" x14ac:dyDescent="0.25">
      <c r="A15" s="8">
        <v>34</v>
      </c>
      <c r="B15" s="8">
        <v>0.92</v>
      </c>
      <c r="C15" s="8"/>
      <c r="D15" s="8">
        <v>5</v>
      </c>
      <c r="E15" s="8"/>
      <c r="F15" s="8"/>
      <c r="G15" s="8"/>
      <c r="H15" s="8"/>
      <c r="I15" s="8">
        <v>2</v>
      </c>
      <c r="J15" s="8">
        <v>2</v>
      </c>
      <c r="K15" s="8">
        <v>5</v>
      </c>
      <c r="L15" s="8"/>
      <c r="M15" s="8"/>
      <c r="N15" s="8"/>
      <c r="O15" s="8"/>
      <c r="P15" s="8"/>
      <c r="Q15" s="8"/>
      <c r="R15" s="8"/>
      <c r="S15" s="8">
        <v>2</v>
      </c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2</v>
      </c>
      <c r="J16" s="8">
        <v>3</v>
      </c>
      <c r="K16" s="8">
        <v>3</v>
      </c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/>
      <c r="J17" s="8">
        <v>3</v>
      </c>
      <c r="K17" s="8">
        <v>3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>
        <v>1</v>
      </c>
      <c r="E18" s="8">
        <v>1</v>
      </c>
      <c r="F18" s="8"/>
      <c r="G18" s="8"/>
      <c r="H18" s="8"/>
      <c r="I18" s="8"/>
      <c r="J18" s="8">
        <v>5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>
        <v>1</v>
      </c>
      <c r="E19" s="8">
        <v>1</v>
      </c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>
        <v>1</v>
      </c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>
        <v>2</v>
      </c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</v>
      </c>
      <c r="D54" s="12">
        <f t="shared" ref="D54:S54" si="0">SUM(D9:D51)</f>
        <v>39</v>
      </c>
      <c r="E54" s="12">
        <f t="shared" si="0"/>
        <v>4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39</v>
      </c>
      <c r="J54" s="12">
        <f t="shared" si="0"/>
        <v>35</v>
      </c>
      <c r="K54" s="12">
        <f t="shared" si="0"/>
        <v>96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16</v>
      </c>
      <c r="T54" s="13">
        <f>SUM(C54:S54)</f>
        <v>232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2.5</v>
      </c>
      <c r="D55" s="20">
        <f t="shared" ref="D55:S55" si="3">ROUND(D54/$B$6, 1)</f>
        <v>32.5</v>
      </c>
      <c r="E55" s="20">
        <f t="shared" si="3"/>
        <v>3.3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32.5</v>
      </c>
      <c r="J55" s="20">
        <f t="shared" si="3"/>
        <v>29.2</v>
      </c>
      <c r="K55" s="20">
        <f t="shared" si="3"/>
        <v>80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13.3</v>
      </c>
      <c r="T55" s="21">
        <f>ROUND(SUM(C55:S55),0)</f>
        <v>193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0.09</v>
      </c>
      <c r="D56" s="22">
        <f>ROUND('Calcul surface terriere'!D53, 2)</f>
        <v>2.0299999999999998</v>
      </c>
      <c r="E56" s="22">
        <f>ROUND('Calcul surface terriere'!E53, 2)</f>
        <v>0.89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1.92</v>
      </c>
      <c r="J56" s="22">
        <f>ROUND('Calcul surface terriere'!J53, 2)</f>
        <v>3.1</v>
      </c>
      <c r="K56" s="22">
        <f>ROUND('Calcul surface terriere'!K53, 2)</f>
        <v>4.8499999999999996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0.97</v>
      </c>
      <c r="T56" s="23">
        <f>ROUND('Calcul surface terriere'!T53,1)</f>
        <v>13.8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7.0000000000000007E-2</v>
      </c>
      <c r="D57" s="22">
        <f>ROUND('Calcul surface terriere'!D54, 2)</f>
        <v>1.69</v>
      </c>
      <c r="E57" s="22">
        <f>ROUND('Calcul surface terriere'!E54, 2)</f>
        <v>0.74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1.6</v>
      </c>
      <c r="J57" s="22">
        <f>ROUND('Calcul surface terriere'!J54, 2)</f>
        <v>2.59</v>
      </c>
      <c r="K57" s="22">
        <f>ROUND('Calcul surface terriere'!K54, 2)</f>
        <v>4.04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0.8</v>
      </c>
      <c r="T57" s="23">
        <f>ROUND('Calcul surface terriere'!T54, 1)</f>
        <v>11.5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15</v>
      </c>
      <c r="E58" s="24">
        <f>ROUND(100 * 'Calcul surface terriere'!E55,0)</f>
        <v>6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14</v>
      </c>
      <c r="J58" s="24">
        <f>ROUND(100 * 'Calcul surface terriere'!J55,0)</f>
        <v>22</v>
      </c>
      <c r="K58" s="24">
        <f>ROUND(100 * 'Calcul surface terriere'!K55,0)</f>
        <v>35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7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0.7</v>
      </c>
      <c r="D59" s="26">
        <f>ROUND('Calcul volume sur pied'!D53, 1)</f>
        <v>18.7</v>
      </c>
      <c r="E59" s="26">
        <f>ROUND('Calcul volume sur pied'!E53, 1)</f>
        <v>10.8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17.399999999999999</v>
      </c>
      <c r="J59" s="26">
        <f>ROUND('Calcul volume sur pied'!J53, 1)</f>
        <v>33.6</v>
      </c>
      <c r="K59" s="26">
        <f>ROUND('Calcul volume sur pied'!K53, 1)</f>
        <v>43.9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9</v>
      </c>
      <c r="T59" s="27">
        <f>ROUND('Calcul volume sur pied'!T53, 0)</f>
        <v>134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0.5</v>
      </c>
      <c r="D60" s="26">
        <f>ROUND('Calcul volume sur pied'!D54, 1)</f>
        <v>15.6</v>
      </c>
      <c r="E60" s="26">
        <f>ROUND('Calcul volume sur pied'!E54, 1)</f>
        <v>9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14.5</v>
      </c>
      <c r="J60" s="26">
        <f>ROUND('Calcul volume sur pied'!J54, 1)</f>
        <v>28</v>
      </c>
      <c r="K60" s="26">
        <f>ROUND('Calcul volume sur pied'!K54, 1)</f>
        <v>36.6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7.5</v>
      </c>
      <c r="T60" s="27">
        <f>ROUND('Calcul volume sur pied'!T54, 0)</f>
        <v>112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14</v>
      </c>
      <c r="E61" s="24">
        <f>ROUND(100 * 'Calcul volume sur pied'!E55, 0)</f>
        <v>8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13</v>
      </c>
      <c r="J61" s="24">
        <f>ROUND(100 * 'Calcul volume sur pied'!J55, 0)</f>
        <v>25</v>
      </c>
      <c r="K61" s="24">
        <f>ROUND(100 * 'Calcul volume sur pied'!K55, 0)</f>
        <v>33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7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1.6666666666666667</v>
      </c>
      <c r="D11" s="8">
        <f>'Protocole Inventaire'!D11/$B$6</f>
        <v>14.166666666666668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12.5</v>
      </c>
      <c r="J11" s="8">
        <f>'Protocole Inventaire'!J11/$B$6</f>
        <v>13.333333333333334</v>
      </c>
      <c r="K11" s="8">
        <f>'Protocole Inventaire'!K11/$B$6</f>
        <v>30.833333333333336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3.3333333333333335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0.83333333333333337</v>
      </c>
      <c r="D12" s="8">
        <f>'Protocole Inventaire'!D12/$B$6</f>
        <v>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10.833333333333334</v>
      </c>
      <c r="J12" s="8">
        <f>'Protocole Inventaire'!J12/$B$6</f>
        <v>0.83333333333333337</v>
      </c>
      <c r="K12" s="8">
        <f>'Protocole Inventaire'!K12/$B$6</f>
        <v>15.833333333333334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0.83333333333333337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4.166666666666667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2.5</v>
      </c>
      <c r="J13" s="8">
        <f>'Protocole Inventaire'!J13/$B$6</f>
        <v>0.83333333333333337</v>
      </c>
      <c r="K13" s="8">
        <f>'Protocole Inventaire'!K13/$B$6</f>
        <v>10.833333333333334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1.6666666666666667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3.3333333333333335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2.5</v>
      </c>
      <c r="J14" s="8">
        <f>'Protocole Inventaire'!J14/$B$6</f>
        <v>0.83333333333333337</v>
      </c>
      <c r="K14" s="8">
        <f>'Protocole Inventaire'!K14/$B$6</f>
        <v>12.5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5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4.166666666666667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1.6666666666666667</v>
      </c>
      <c r="J15" s="8">
        <f>'Protocole Inventaire'!J15/$B$6</f>
        <v>1.6666666666666667</v>
      </c>
      <c r="K15" s="8">
        <f>'Protocole Inventaire'!K15/$B$6</f>
        <v>4.166666666666667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1.6666666666666667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1.6666666666666667</v>
      </c>
      <c r="J16" s="8">
        <f>'Protocole Inventaire'!J16/$B$6</f>
        <v>2.5</v>
      </c>
      <c r="K16" s="8">
        <f>'Protocole Inventaire'!K16/$B$6</f>
        <v>2.5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0.83333333333333337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2.5</v>
      </c>
      <c r="K17" s="8">
        <f>'Protocole Inventaire'!K17/$B$6</f>
        <v>2.5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0.83333333333333337</v>
      </c>
      <c r="E18" s="8">
        <f>'Protocole Inventaire'!E18/$B$6</f>
        <v>0.83333333333333337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4.166666666666667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0.83333333333333337</v>
      </c>
      <c r="E19" s="8">
        <f>'Protocole Inventaire'!E19/$B$6</f>
        <v>0.83333333333333337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0.83333333333333337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0.83333333333333337</v>
      </c>
      <c r="K20" s="8">
        <f>'Protocole Inventaire'!K20/$B$6</f>
        <v>0.83333333333333337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1.6666666666666667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0.83333333333333337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0.83333333333333337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5.0893800988154644E-2</v>
      </c>
      <c r="D11" s="8">
        <f>'Protocole Inventaire'!D11*($A11/200)^2*PI()</f>
        <v>0.43259730839931448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0.38170350741115988</v>
      </c>
      <c r="J11" s="8">
        <f>'Protocole Inventaire'!J11*($A11/200)^2*PI()</f>
        <v>0.40715040790523715</v>
      </c>
      <c r="K11" s="8">
        <f>'Protocole Inventaire'!K11*($A11/200)^2*PI()</f>
        <v>0.9415353182808609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0.10178760197630929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0.22807962665061898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0.49417252440967446</v>
      </c>
      <c r="J12" s="8">
        <f>'Protocole Inventaire'!J12*($A12/200)^2*PI()</f>
        <v>3.8013271108436497E-2</v>
      </c>
      <c r="K12" s="8">
        <f>'Protocole Inventaire'!K12*($A12/200)^2*PI()</f>
        <v>0.72225215106029339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0.26546457922833755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0.15927874753700255</v>
      </c>
      <c r="J13" s="8">
        <f>'Protocole Inventaire'!J13*($A13/200)^2*PI()</f>
        <v>5.3092915845667513E-2</v>
      </c>
      <c r="K13" s="8">
        <f>'Protocole Inventaire'!K13*($A13/200)^2*PI()</f>
        <v>0.69020790599367765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0.10618583169133503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0.28274333882308139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0.21205750411731106</v>
      </c>
      <c r="J14" s="8">
        <f>'Protocole Inventaire'!J14*($A14/200)^2*PI()</f>
        <v>7.0685834705770348E-2</v>
      </c>
      <c r="K14" s="8">
        <f>'Protocole Inventaire'!K14*($A14/200)^2*PI()</f>
        <v>1.0602875205865552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0.42411500823462212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0.45396013844372518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0.18158405537749009</v>
      </c>
      <c r="K15" s="8">
        <f>'Protocole Inventaire'!K15*($A15/200)^2*PI()</f>
        <v>0.45396013844372518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0.34023448438377463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0.41563270806992952</v>
      </c>
      <c r="K17" s="8">
        <f>'Protocole Inventaire'!K17*($A17/200)^2*PI()</f>
        <v>0.41563270806992952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0.16619025137490007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0.83095125687450033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0.19634954084936207</v>
      </c>
      <c r="E19" s="8">
        <f>'Protocole Inventaire'!E19*($A19/200)^2*PI()</f>
        <v>0.19634954084936207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0.22902210444669593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0.52841588433380315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8.8907072096591142E-2</v>
      </c>
      <c r="D53">
        <f t="shared" ref="D53:S53" si="0">SUM(D9:D51)</f>
        <v>2.0253847837693399</v>
      </c>
      <c r="E53">
        <f t="shared" si="0"/>
        <v>0.89095567655806529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1.9198272706087227</v>
      </c>
      <c r="J53">
        <f t="shared" si="0"/>
        <v>3.1048360195427929</v>
      </c>
      <c r="K53">
        <f t="shared" si="0"/>
        <v>4.8531323312655124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0.96509726318278466</v>
      </c>
      <c r="T53">
        <f>SUM(C53:S53)</f>
        <v>13.84814041702381</v>
      </c>
    </row>
    <row r="54" spans="1:20" x14ac:dyDescent="0.25">
      <c r="A54" t="s">
        <v>49</v>
      </c>
      <c r="B54" t="s">
        <v>30</v>
      </c>
      <c r="C54">
        <f>C53/$B$6</f>
        <v>7.4089226747159287E-2</v>
      </c>
      <c r="D54">
        <f t="shared" ref="D54:S54" si="1">D53/$B$6</f>
        <v>1.6878206531411166</v>
      </c>
      <c r="E54">
        <f t="shared" si="1"/>
        <v>0.74246306379838778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1.5998560588406023</v>
      </c>
      <c r="J54">
        <f t="shared" si="1"/>
        <v>2.5873633496189941</v>
      </c>
      <c r="K54">
        <f t="shared" si="1"/>
        <v>4.0442769427212601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0.8042477193189872</v>
      </c>
      <c r="T54">
        <f>SUM(C54:S54)</f>
        <v>11.540117014186507</v>
      </c>
    </row>
    <row r="55" spans="1:20" x14ac:dyDescent="0.25">
      <c r="A55" t="s">
        <v>49</v>
      </c>
      <c r="B55" t="s">
        <v>50</v>
      </c>
      <c r="C55">
        <f>C54/$T54</f>
        <v>6.4201451905626138E-3</v>
      </c>
      <c r="D55">
        <f t="shared" ref="D55:S55" si="2">D54/$T54</f>
        <v>0.14625680580762254</v>
      </c>
      <c r="E55">
        <f t="shared" si="2"/>
        <v>6.4337568058076222E-2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0.13863430127041745</v>
      </c>
      <c r="J55">
        <f t="shared" si="2"/>
        <v>0.22420598911070783</v>
      </c>
      <c r="K55">
        <f t="shared" si="2"/>
        <v>0.35045372050816698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6.969147005444648E-2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0.36</v>
      </c>
      <c r="D11" s="8">
        <f>'Protocole Inventaire'!D11*$B11</f>
        <v>3.06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2.6999999999999997</v>
      </c>
      <c r="J11" s="8">
        <f>'Protocole Inventaire'!J11*$B11</f>
        <v>2.88</v>
      </c>
      <c r="K11" s="8">
        <f>'Protocole Inventaire'!K11*$B11</f>
        <v>6.66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0.72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1.7399999999999998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3.7699999999999996</v>
      </c>
      <c r="J12" s="8">
        <f>'Protocole Inventaire'!J12*$B12</f>
        <v>0.28999999999999998</v>
      </c>
      <c r="K12" s="8">
        <f>'Protocole Inventaire'!K12*$B12</f>
        <v>5.51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2.3000000000000003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1.3800000000000001</v>
      </c>
      <c r="J13" s="8">
        <f>'Protocole Inventaire'!J13*$B13</f>
        <v>0.46</v>
      </c>
      <c r="K13" s="8">
        <f>'Protocole Inventaire'!K13*$B13</f>
        <v>5.98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0.92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2.68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2.0100000000000002</v>
      </c>
      <c r="J14" s="8">
        <f>'Protocole Inventaire'!J14*$B14</f>
        <v>0.67</v>
      </c>
      <c r="K14" s="8">
        <f>'Protocole Inventaire'!K14*$B14</f>
        <v>10.050000000000001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4.0200000000000005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4.6000000000000005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1.84</v>
      </c>
      <c r="K15" s="8">
        <f>'Protocole Inventaire'!K15*$B15</f>
        <v>4.6000000000000005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1.84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3.63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4.68</v>
      </c>
      <c r="K17" s="8">
        <f>'Protocole Inventaire'!K17*$B17</f>
        <v>4.68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1.93</v>
      </c>
      <c r="E18" s="8">
        <f>'Protocole Inventaire'!E18*$B18</f>
        <v>1.93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9.65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2.35</v>
      </c>
      <c r="E19" s="8">
        <f>'Protocole Inventaire'!E19*$B19</f>
        <v>2.35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2.79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6.54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0.64999999999999991</v>
      </c>
      <c r="D53">
        <f t="shared" ref="D53:S53" si="0">SUM(D9:D51)</f>
        <v>18.66</v>
      </c>
      <c r="E53">
        <f t="shared" si="0"/>
        <v>10.82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17.39</v>
      </c>
      <c r="J53">
        <f t="shared" si="0"/>
        <v>33.61</v>
      </c>
      <c r="K53">
        <f t="shared" si="0"/>
        <v>43.9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9</v>
      </c>
      <c r="T53">
        <f>SUM(C53:S53)</f>
        <v>134.03</v>
      </c>
    </row>
    <row r="54" spans="1:20" x14ac:dyDescent="0.25">
      <c r="A54" t="s">
        <v>53</v>
      </c>
      <c r="B54" t="s">
        <v>30</v>
      </c>
      <c r="C54">
        <f>C53/$B$6</f>
        <v>0.54166666666666663</v>
      </c>
      <c r="D54">
        <f t="shared" ref="D54:S54" si="1">D53/$B$6</f>
        <v>15.55</v>
      </c>
      <c r="E54">
        <f t="shared" si="1"/>
        <v>9.0166666666666675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14.491666666666667</v>
      </c>
      <c r="J54">
        <f t="shared" si="1"/>
        <v>28.008333333333333</v>
      </c>
      <c r="K54">
        <f t="shared" si="1"/>
        <v>36.583333333333336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7.5</v>
      </c>
      <c r="T54">
        <f>SUM(C54:S54)</f>
        <v>111.69166666666666</v>
      </c>
    </row>
    <row r="55" spans="1:20" x14ac:dyDescent="0.25">
      <c r="A55" t="s">
        <v>53</v>
      </c>
      <c r="B55" t="s">
        <v>50</v>
      </c>
      <c r="C55">
        <f>C54/$T54</f>
        <v>4.8496605237633361E-3</v>
      </c>
      <c r="D55">
        <f t="shared" ref="D55:S55" si="2">D54/$T54</f>
        <v>0.1392225621129598</v>
      </c>
      <c r="E55">
        <f t="shared" si="2"/>
        <v>8.0728195180183551E-2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0.12974707155114529</v>
      </c>
      <c r="J55">
        <f t="shared" si="2"/>
        <v>0.25076475415951655</v>
      </c>
      <c r="K55">
        <f t="shared" si="2"/>
        <v>0.32753861075878538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6.7149145713646205E-2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2025-11-05T11:02:06Z</dcterms:modified>
</cp:coreProperties>
</file>