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FW2022\4_Wald\Schutzwald\Weiserflächen\01 In den Bächen\2023.08.16 Vollkluppierung\"/>
    </mc:Choice>
  </mc:AlternateContent>
  <xr:revisionPtr revIDLastSave="0" documentId="13_ncr:1_{E7439EF2-EE82-4E8F-8DAA-E9E33B85D67F}" xr6:coauthVersionLast="36" xr6:coauthVersionMax="47" xr10:uidLastSave="{00000000-0000-0000-0000-000000000000}"/>
  <bookViews>
    <workbookView xWindow="-120" yWindow="-120" windowWidth="29040" windowHeight="1779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2" l="1"/>
  <c r="L55" i="2"/>
  <c r="O55" i="2"/>
  <c r="F35" i="6" l="1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14" i="5" l="1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4" i="2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J43" i="6" s="1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B38" i="5"/>
  <c r="A38" i="5"/>
  <c r="B37" i="5"/>
  <c r="A37" i="5"/>
  <c r="P37" i="5" s="1"/>
  <c r="B36" i="5"/>
  <c r="A36" i="5"/>
  <c r="H36" i="5" s="1"/>
  <c r="B35" i="5"/>
  <c r="A35" i="5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D54" i="2"/>
  <c r="D55" i="2" s="1"/>
  <c r="E54" i="2"/>
  <c r="E55" i="2" s="1"/>
  <c r="G54" i="2"/>
  <c r="G55" i="2" s="1"/>
  <c r="H54" i="2"/>
  <c r="H55" i="2" s="1"/>
  <c r="I54" i="2"/>
  <c r="I55" i="2" s="1"/>
  <c r="J54" i="2"/>
  <c r="J55" i="2" s="1"/>
  <c r="K54" i="2"/>
  <c r="L54" i="2"/>
  <c r="M54" i="2"/>
  <c r="M55" i="2" s="1"/>
  <c r="N54" i="2"/>
  <c r="N55" i="2" s="1"/>
  <c r="O54" i="2"/>
  <c r="P54" i="2"/>
  <c r="P55" i="2" s="1"/>
  <c r="C54" i="2"/>
  <c r="C55" i="2" s="1"/>
  <c r="Q55" i="2" l="1"/>
  <c r="F30" i="5"/>
  <c r="F33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59" i="2" s="1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Q54" i="2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6" i="2" s="1"/>
  <c r="F54" i="6"/>
  <c r="F60" i="2" s="1"/>
  <c r="P53" i="5"/>
  <c r="L53" i="5"/>
  <c r="L56" i="2" s="1"/>
  <c r="H53" i="5"/>
  <c r="H56" i="2" s="1"/>
  <c r="O53" i="6"/>
  <c r="O59" i="2" s="1"/>
  <c r="J53" i="6"/>
  <c r="J59" i="2" s="1"/>
  <c r="D53" i="5"/>
  <c r="D56" i="2" s="1"/>
  <c r="H53" i="6"/>
  <c r="H59" i="2" s="1"/>
  <c r="L53" i="6"/>
  <c r="L59" i="2" s="1"/>
  <c r="E53" i="6"/>
  <c r="E59" i="2" s="1"/>
  <c r="D53" i="6"/>
  <c r="D59" i="2" s="1"/>
  <c r="G53" i="5"/>
  <c r="G56" i="2" s="1"/>
  <c r="I53" i="5"/>
  <c r="I56" i="2" s="1"/>
  <c r="K53" i="5"/>
  <c r="K56" i="2" s="1"/>
  <c r="M53" i="5"/>
  <c r="M56" i="2" s="1"/>
  <c r="G53" i="6"/>
  <c r="G59" i="2" s="1"/>
  <c r="K53" i="6"/>
  <c r="K59" i="2" s="1"/>
  <c r="C53" i="6"/>
  <c r="C59" i="2" s="1"/>
  <c r="C53" i="5"/>
  <c r="C56" i="2" s="1"/>
  <c r="I53" i="6"/>
  <c r="I59" i="2" s="1"/>
  <c r="P53" i="6"/>
  <c r="P59" i="2" s="1"/>
  <c r="N53" i="6"/>
  <c r="N59" i="2" s="1"/>
  <c r="M53" i="6"/>
  <c r="M59" i="2" s="1"/>
  <c r="E53" i="5"/>
  <c r="E56" i="2" s="1"/>
  <c r="J53" i="5"/>
  <c r="J56" i="2" s="1"/>
  <c r="O53" i="5"/>
  <c r="O56" i="2" s="1"/>
  <c r="N53" i="5"/>
  <c r="N56" i="2" s="1"/>
  <c r="F54" i="5" l="1"/>
  <c r="F57" i="2" s="1"/>
  <c r="P54" i="5"/>
  <c r="P57" i="2" s="1"/>
  <c r="P56" i="2"/>
  <c r="H54" i="5"/>
  <c r="H57" i="2" s="1"/>
  <c r="L54" i="5"/>
  <c r="L57" i="2" s="1"/>
  <c r="P54" i="6"/>
  <c r="P60" i="2" s="1"/>
  <c r="L54" i="6"/>
  <c r="L60" i="2" s="1"/>
  <c r="I54" i="6"/>
  <c r="I60" i="2" s="1"/>
  <c r="H54" i="6"/>
  <c r="H60" i="2" s="1"/>
  <c r="K54" i="6"/>
  <c r="K60" i="2" s="1"/>
  <c r="O54" i="6"/>
  <c r="O60" i="2" s="1"/>
  <c r="E54" i="5"/>
  <c r="E57" i="2" s="1"/>
  <c r="G54" i="5"/>
  <c r="G57" i="2" s="1"/>
  <c r="M54" i="6"/>
  <c r="M60" i="2" s="1"/>
  <c r="M54" i="5"/>
  <c r="M57" i="2" s="1"/>
  <c r="D54" i="6"/>
  <c r="D60" i="2" s="1"/>
  <c r="D54" i="5"/>
  <c r="D57" i="2" s="1"/>
  <c r="J54" i="5"/>
  <c r="J57" i="2" s="1"/>
  <c r="I54" i="5"/>
  <c r="I57" i="2" s="1"/>
  <c r="G54" i="6"/>
  <c r="G60" i="2" s="1"/>
  <c r="N54" i="5"/>
  <c r="N57" i="2" s="1"/>
  <c r="C54" i="5"/>
  <c r="C57" i="2" s="1"/>
  <c r="O54" i="5"/>
  <c r="O57" i="2" s="1"/>
  <c r="N54" i="6"/>
  <c r="N60" i="2" s="1"/>
  <c r="Q53" i="6"/>
  <c r="Q59" i="2" s="1"/>
  <c r="C54" i="6"/>
  <c r="C60" i="2" s="1"/>
  <c r="K54" i="5"/>
  <c r="K57" i="2" s="1"/>
  <c r="E54" i="6"/>
  <c r="E60" i="2" s="1"/>
  <c r="J54" i="6"/>
  <c r="J60" i="2" s="1"/>
  <c r="Q53" i="5"/>
  <c r="Q56" i="2" s="1"/>
  <c r="Q54" i="5" l="1"/>
  <c r="Q57" i="2" s="1"/>
  <c r="Q54" i="6"/>
  <c r="Q60" i="2" s="1"/>
  <c r="O55" i="6" l="1"/>
  <c r="O61" i="2" s="1"/>
  <c r="F55" i="6"/>
  <c r="F61" i="2" s="1"/>
  <c r="K55" i="5"/>
  <c r="K58" i="2" s="1"/>
  <c r="F55" i="5"/>
  <c r="F58" i="2" s="1"/>
  <c r="L55" i="6"/>
  <c r="L61" i="2" s="1"/>
  <c r="M55" i="5"/>
  <c r="M58" i="2" s="1"/>
  <c r="H55" i="6"/>
  <c r="H61" i="2" s="1"/>
  <c r="P55" i="6"/>
  <c r="P61" i="2" s="1"/>
  <c r="J55" i="6"/>
  <c r="J61" i="2" s="1"/>
  <c r="N55" i="6"/>
  <c r="N61" i="2" s="1"/>
  <c r="E55" i="6"/>
  <c r="E61" i="2" s="1"/>
  <c r="I55" i="6"/>
  <c r="I61" i="2" s="1"/>
  <c r="N55" i="5"/>
  <c r="N58" i="2" s="1"/>
  <c r="G55" i="6"/>
  <c r="G61" i="2" s="1"/>
  <c r="E55" i="5"/>
  <c r="E58" i="2" s="1"/>
  <c r="G55" i="5"/>
  <c r="G58" i="2" s="1"/>
  <c r="L55" i="5"/>
  <c r="L58" i="2" s="1"/>
  <c r="P55" i="5"/>
  <c r="P58" i="2" s="1"/>
  <c r="H55" i="5"/>
  <c r="H58" i="2" s="1"/>
  <c r="O55" i="5"/>
  <c r="O58" i="2" s="1"/>
  <c r="D55" i="6"/>
  <c r="D61" i="2" s="1"/>
  <c r="K55" i="6"/>
  <c r="K61" i="2" s="1"/>
  <c r="M55" i="6"/>
  <c r="M61" i="2" s="1"/>
  <c r="J55" i="5"/>
  <c r="J58" i="2" s="1"/>
  <c r="I55" i="5"/>
  <c r="I58" i="2" s="1"/>
  <c r="D55" i="5"/>
  <c r="D58" i="2" s="1"/>
  <c r="C55" i="6"/>
  <c r="C61" i="2" s="1"/>
  <c r="C55" i="5"/>
  <c r="C58" i="2" s="1"/>
  <c r="Q55" i="5" l="1"/>
  <c r="Q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3938438-F25A-4223-B16B-0A611919FA7F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F8A10637-92C4-4899-8D6C-68C61B1036AC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8B691535-4E43-46BB-8809-6681CB713969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<sst xmlns="http://schemas.openxmlformats.org/spreadsheetml/2006/main" count="140" uniqueCount="49">
  <si>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</si>
  <si>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</si>
  <si>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</si>
  <si>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</si>
  <si>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</si>
  <si>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</si>
  <si>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</si>
  <si>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</si>
  <si>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</si>
  <si>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</si>
  <si>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</si>
  <si>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</si>
  <si>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</si>
  <si>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</si>
  <si>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</si>
  <si>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</si>
  <si>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</si>
  <si>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</si>
  <si>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</si>
  <si>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</si>
  <si>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</si>
  <si>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</si>
  <si>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</si>
  <si>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</si>
  <si>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</si>
  <si>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</si>
  <si>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</si>
  <si>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</si>
  <si>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</si>
  <si>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</si>
  <si>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</si>
  <si>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</si>
  <si>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</si>
  <si>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</si>
  <si>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</si>
  <si>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</si>
  <si>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</si>
  <si>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</si>
  <si>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</si>
  <si>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</si>
  <si>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</si>
  <si>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</si>
  <si>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</si>
  <si>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</si>
  <si>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</si>
  <si>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</si>
  <si>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</si>
  <si>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In den Bächen</t>
  </si>
  <si>
    <t>Silja Holdener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</si>
</sst>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2" borderId="1" xfId="0" applyFont="1" applyFill="1" applyBorder="1" applyProtection="1">
      <protection locked="0"/>
    </xf>
    <xf numFmtId="0" fontId="2" fillId="3" borderId="0" xfId="0" applyFont="1" applyFill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1" fillId="3" borderId="1" xfId="0" applyFont="1" applyFill="1" applyBorder="1" applyAlignment="1" applyProtection="1">
      <alignment vertical="center" wrapText="1"/>
    </xf>
    <xf numFmtId="0" fontId="0" fillId="3" borderId="0" xfId="0" applyFill="1" applyBorder="1" applyProtection="1"/>
    <xf numFmtId="0" fontId="0" fillId="3" borderId="5" xfId="0" applyFill="1" applyBorder="1" applyProtection="1"/>
    <xf numFmtId="0" fontId="1" fillId="3" borderId="5" xfId="0" applyFont="1" applyFill="1" applyBorder="1" applyProtection="1"/>
    <xf numFmtId="0" fontId="1" fillId="3" borderId="0" xfId="0" applyFont="1" applyFill="1" applyProtection="1"/>
    <xf numFmtId="164" fontId="0" fillId="3" borderId="5" xfId="0" applyNumberFormat="1" applyFill="1" applyBorder="1" applyProtection="1"/>
    <xf numFmtId="1" fontId="1" fillId="3" borderId="5" xfId="0" applyNumberFormat="1" applyFont="1" applyFill="1" applyBorder="1" applyProtection="1"/>
    <xf numFmtId="2" fontId="0" fillId="3" borderId="0" xfId="0" applyNumberFormat="1" applyFill="1" applyProtection="1"/>
    <xf numFmtId="164" fontId="1" fillId="3" borderId="0" xfId="0" applyNumberFormat="1" applyFont="1" applyFill="1" applyProtection="1"/>
    <xf numFmtId="1" fontId="0" fillId="3" borderId="5" xfId="0" applyNumberFormat="1" applyFill="1" applyBorder="1" applyProtection="1"/>
    <xf numFmtId="9" fontId="1" fillId="3" borderId="5" xfId="0" applyNumberFormat="1" applyFont="1" applyFill="1" applyBorder="1" applyProtection="1"/>
    <xf numFmtId="164" fontId="0" fillId="3" borderId="0" xfId="0" applyNumberFormat="1" applyFill="1" applyProtection="1"/>
    <xf numFmtId="1" fontId="1" fillId="3" borderId="0" xfId="0" applyNumberFormat="1" applyFont="1" applyFill="1" applyProtection="1"/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horizontal="right"/>
    </xf>
    <xf numFmtId="0" fontId="1" fillId="3" borderId="5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center" vertical="center"/>
    </xf>
    <xf numFmtId="14" fontId="0" fillId="0" borderId="0" xfId="0" applyNumberFormat="1" applyFont="1" applyFill="1" applyBorder="1" applyProtection="1">
      <protection locked="0"/>
    </xf>
    <xf numFmtId="0" fontId="0" fillId="0" borderId="0" xfId="0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R61"/>
  <sheetViews>
    <sheetView tabSelected="1" workbookViewId="0">
      <selection activeCell="R50" sqref="R50"/>
    </sheetView>
  </sheetViews>
  <sheetFormatPr baseColWidth="10" defaultColWidth="11" defaultRowHeight="15.75" x14ac:dyDescent="0.25"/>
  <cols>
    <col min="1" max="1" width="17.875" style="13" customWidth="1"/>
    <col min="2" max="2" width="12" style="13" customWidth="1"/>
    <col min="3" max="17" width="11" style="13"/>
    <col min="18" max="18" width="17.25" style="13" bestFit="1" customWidth="1"/>
    <col min="19" max="16384" width="11" style="13"/>
  </cols>
  <sheetData>
    <row r="1" spans="1:16" ht="21" x14ac:dyDescent="0.35">
      <c r="A1" s="12" t="s">
        <v>19</v>
      </c>
    </row>
    <row r="3" spans="1:16" x14ac:dyDescent="0.25">
      <c r="A3" s="14" t="s">
        <v>15</v>
      </c>
      <c r="B3" s="31" t="s">
        <v>47</v>
      </c>
    </row>
    <row r="4" spans="1:16" x14ac:dyDescent="0.25">
      <c r="A4" s="14" t="s">
        <v>16</v>
      </c>
      <c r="B4" s="35">
        <v>45154</v>
      </c>
    </row>
    <row r="5" spans="1:16" x14ac:dyDescent="0.25">
      <c r="A5" s="14" t="s">
        <v>17</v>
      </c>
      <c r="B5" s="31" t="s">
        <v>48</v>
      </c>
    </row>
    <row r="6" spans="1:16" x14ac:dyDescent="0.25">
      <c r="A6" s="14" t="s">
        <v>18</v>
      </c>
      <c r="B6" s="11">
        <v>0.86419999999999997</v>
      </c>
      <c r="C6" s="14" t="s">
        <v>0</v>
      </c>
    </row>
    <row r="8" spans="1:16" ht="47.25" x14ac:dyDescent="0.25">
      <c r="A8" s="15" t="s">
        <v>20</v>
      </c>
      <c r="B8" s="34" t="s">
        <v>1</v>
      </c>
      <c r="C8" s="34" t="s">
        <v>2</v>
      </c>
      <c r="D8" s="34" t="s">
        <v>14</v>
      </c>
      <c r="E8" s="34" t="s">
        <v>3</v>
      </c>
      <c r="F8" s="34" t="s">
        <v>43</v>
      </c>
      <c r="G8" s="34" t="s">
        <v>13</v>
      </c>
      <c r="H8" s="34" t="s">
        <v>5</v>
      </c>
      <c r="I8" s="34" t="s">
        <v>6</v>
      </c>
      <c r="J8" s="34" t="s">
        <v>7</v>
      </c>
      <c r="K8" s="34" t="s">
        <v>8</v>
      </c>
      <c r="L8" s="34" t="s">
        <v>9</v>
      </c>
      <c r="M8" s="34" t="s">
        <v>10</v>
      </c>
      <c r="N8" s="34" t="s">
        <v>11</v>
      </c>
      <c r="O8" s="34" t="s">
        <v>12</v>
      </c>
      <c r="P8" s="34" t="s">
        <v>4</v>
      </c>
    </row>
    <row r="9" spans="1:16" x14ac:dyDescent="0.25">
      <c r="A9" s="28">
        <v>14</v>
      </c>
      <c r="B9" s="36">
        <v>0.1</v>
      </c>
      <c r="C9" s="29">
        <v>0</v>
      </c>
      <c r="D9" s="28">
        <v>20</v>
      </c>
      <c r="E9" s="28">
        <v>0</v>
      </c>
      <c r="F9" s="28"/>
      <c r="G9" s="28"/>
      <c r="H9" s="28">
        <v>7</v>
      </c>
      <c r="I9" s="28"/>
      <c r="J9" s="28">
        <v>0</v>
      </c>
      <c r="K9" s="28"/>
      <c r="L9" s="28"/>
      <c r="M9" s="28">
        <v>0</v>
      </c>
      <c r="N9" s="28">
        <v>7</v>
      </c>
      <c r="O9" s="28"/>
      <c r="P9" s="28">
        <v>1</v>
      </c>
    </row>
    <row r="10" spans="1:16" x14ac:dyDescent="0.25">
      <c r="A10" s="29">
        <v>18</v>
      </c>
      <c r="B10" s="36">
        <v>0.2</v>
      </c>
      <c r="C10" s="29">
        <v>0</v>
      </c>
      <c r="D10" s="29">
        <v>19</v>
      </c>
      <c r="E10" s="29">
        <v>0</v>
      </c>
      <c r="F10" s="29"/>
      <c r="G10" s="29"/>
      <c r="H10" s="29">
        <v>4</v>
      </c>
      <c r="I10" s="29"/>
      <c r="J10" s="29">
        <v>0</v>
      </c>
      <c r="K10" s="29"/>
      <c r="L10" s="29"/>
      <c r="M10" s="29">
        <v>0</v>
      </c>
      <c r="N10" s="29">
        <v>9</v>
      </c>
      <c r="O10" s="29"/>
      <c r="P10" s="29">
        <v>0</v>
      </c>
    </row>
    <row r="11" spans="1:16" x14ac:dyDescent="0.25">
      <c r="A11" s="29">
        <v>22</v>
      </c>
      <c r="B11" s="36">
        <v>0.3</v>
      </c>
      <c r="C11" s="29">
        <v>0</v>
      </c>
      <c r="D11" s="29">
        <v>26</v>
      </c>
      <c r="E11" s="29">
        <v>0</v>
      </c>
      <c r="F11" s="29"/>
      <c r="G11" s="29"/>
      <c r="H11" s="29">
        <v>4</v>
      </c>
      <c r="I11" s="29"/>
      <c r="J11" s="29">
        <v>0</v>
      </c>
      <c r="K11" s="29"/>
      <c r="L11" s="29"/>
      <c r="M11" s="29">
        <v>0</v>
      </c>
      <c r="N11" s="29">
        <v>1</v>
      </c>
      <c r="O11" s="29"/>
      <c r="P11" s="29">
        <v>1</v>
      </c>
    </row>
    <row r="12" spans="1:16" x14ac:dyDescent="0.25">
      <c r="A12" s="29">
        <v>26</v>
      </c>
      <c r="B12" s="36">
        <v>0.5</v>
      </c>
      <c r="C12" s="29">
        <v>0</v>
      </c>
      <c r="D12" s="29">
        <v>17</v>
      </c>
      <c r="E12" s="29">
        <v>0</v>
      </c>
      <c r="F12" s="29"/>
      <c r="G12" s="29"/>
      <c r="H12" s="29">
        <v>1</v>
      </c>
      <c r="I12" s="29"/>
      <c r="J12" s="29">
        <v>0</v>
      </c>
      <c r="K12" s="29"/>
      <c r="L12" s="29"/>
      <c r="M12" s="29">
        <v>1</v>
      </c>
      <c r="N12" s="29">
        <v>2</v>
      </c>
      <c r="O12" s="29"/>
      <c r="P12" s="29">
        <v>0</v>
      </c>
    </row>
    <row r="13" spans="1:16" x14ac:dyDescent="0.25">
      <c r="A13" s="29">
        <v>30</v>
      </c>
      <c r="B13" s="36">
        <v>0.7</v>
      </c>
      <c r="C13" s="29">
        <v>1</v>
      </c>
      <c r="D13" s="29">
        <v>12</v>
      </c>
      <c r="E13" s="29">
        <v>0</v>
      </c>
      <c r="F13" s="29"/>
      <c r="G13" s="29"/>
      <c r="H13" s="29">
        <v>0</v>
      </c>
      <c r="I13" s="29"/>
      <c r="J13" s="29">
        <v>0</v>
      </c>
      <c r="K13" s="29"/>
      <c r="L13" s="29"/>
      <c r="M13" s="29">
        <v>0</v>
      </c>
      <c r="N13" s="29">
        <v>1</v>
      </c>
      <c r="O13" s="29"/>
      <c r="P13" s="29">
        <v>0</v>
      </c>
    </row>
    <row r="14" spans="1:16" x14ac:dyDescent="0.25">
      <c r="A14" s="29">
        <v>34</v>
      </c>
      <c r="B14" s="36">
        <v>1</v>
      </c>
      <c r="C14" s="29">
        <v>1</v>
      </c>
      <c r="D14" s="29">
        <v>1</v>
      </c>
      <c r="E14" s="29">
        <v>0</v>
      </c>
      <c r="F14" s="29"/>
      <c r="G14" s="29"/>
      <c r="H14" s="29">
        <v>2</v>
      </c>
      <c r="I14" s="29"/>
      <c r="J14" s="29">
        <v>1</v>
      </c>
      <c r="K14" s="29"/>
      <c r="L14" s="29"/>
      <c r="M14" s="29">
        <v>0</v>
      </c>
      <c r="N14" s="29">
        <v>0</v>
      </c>
      <c r="O14" s="29"/>
      <c r="P14" s="29">
        <v>0</v>
      </c>
    </row>
    <row r="15" spans="1:16" x14ac:dyDescent="0.25">
      <c r="A15" s="36">
        <v>38</v>
      </c>
      <c r="B15" s="36">
        <v>1.3</v>
      </c>
      <c r="C15" s="29">
        <v>0</v>
      </c>
      <c r="D15" s="29">
        <v>6</v>
      </c>
      <c r="E15" s="29">
        <v>0</v>
      </c>
      <c r="F15" s="29"/>
      <c r="G15" s="29"/>
      <c r="H15" s="29">
        <v>0</v>
      </c>
      <c r="I15" s="29"/>
      <c r="J15" s="29">
        <v>1</v>
      </c>
      <c r="K15" s="29"/>
      <c r="L15" s="29"/>
      <c r="M15" s="29">
        <v>0</v>
      </c>
      <c r="N15" s="29">
        <v>0</v>
      </c>
      <c r="O15" s="29"/>
      <c r="P15" s="29">
        <v>0</v>
      </c>
    </row>
    <row r="16" spans="1:16" x14ac:dyDescent="0.25">
      <c r="A16" s="36">
        <v>42</v>
      </c>
      <c r="B16" s="36">
        <v>1.7</v>
      </c>
      <c r="C16" s="29">
        <v>3</v>
      </c>
      <c r="D16" s="29">
        <v>1</v>
      </c>
      <c r="E16" s="29">
        <v>0</v>
      </c>
      <c r="F16" s="29"/>
      <c r="G16" s="29"/>
      <c r="H16" s="29">
        <v>2</v>
      </c>
      <c r="I16" s="29"/>
      <c r="J16" s="29">
        <v>1</v>
      </c>
      <c r="K16" s="29"/>
      <c r="L16" s="29"/>
      <c r="M16" s="29">
        <v>0</v>
      </c>
      <c r="N16" s="29">
        <v>0</v>
      </c>
      <c r="O16" s="29"/>
      <c r="P16" s="29">
        <v>0</v>
      </c>
    </row>
    <row r="17" spans="1:16" x14ac:dyDescent="0.25">
      <c r="A17" s="36">
        <v>46</v>
      </c>
      <c r="B17" s="36">
        <v>2.1</v>
      </c>
      <c r="C17" s="29">
        <v>2</v>
      </c>
      <c r="D17" s="29">
        <v>0</v>
      </c>
      <c r="E17" s="29">
        <v>0</v>
      </c>
      <c r="F17" s="29"/>
      <c r="G17" s="29"/>
      <c r="H17" s="29">
        <v>2</v>
      </c>
      <c r="I17" s="29"/>
      <c r="J17" s="29">
        <v>1</v>
      </c>
      <c r="K17" s="29"/>
      <c r="L17" s="29"/>
      <c r="M17" s="29">
        <v>0</v>
      </c>
      <c r="N17" s="29">
        <v>0</v>
      </c>
      <c r="O17" s="29"/>
      <c r="P17" s="29">
        <v>0</v>
      </c>
    </row>
    <row r="18" spans="1:16" x14ac:dyDescent="0.25">
      <c r="A18" s="36">
        <v>50</v>
      </c>
      <c r="B18" s="36">
        <v>2.5</v>
      </c>
      <c r="C18" s="29">
        <v>1</v>
      </c>
      <c r="D18" s="29">
        <v>1</v>
      </c>
      <c r="E18" s="29">
        <v>0</v>
      </c>
      <c r="F18" s="29"/>
      <c r="G18" s="29"/>
      <c r="H18" s="29">
        <v>3</v>
      </c>
      <c r="I18" s="29"/>
      <c r="J18" s="29">
        <v>4</v>
      </c>
      <c r="K18" s="29"/>
      <c r="L18" s="29"/>
      <c r="M18" s="29">
        <v>0</v>
      </c>
      <c r="N18" s="29">
        <v>0</v>
      </c>
      <c r="O18" s="29"/>
      <c r="P18" s="29">
        <v>0</v>
      </c>
    </row>
    <row r="19" spans="1:16" x14ac:dyDescent="0.25">
      <c r="A19" s="36">
        <v>54</v>
      </c>
      <c r="B19" s="36">
        <v>2.9</v>
      </c>
      <c r="C19" s="29">
        <v>1</v>
      </c>
      <c r="D19" s="29">
        <v>0</v>
      </c>
      <c r="E19" s="29">
        <v>1</v>
      </c>
      <c r="F19" s="29"/>
      <c r="G19" s="29"/>
      <c r="H19" s="29">
        <v>5</v>
      </c>
      <c r="I19" s="29"/>
      <c r="J19" s="29">
        <v>0</v>
      </c>
      <c r="K19" s="29"/>
      <c r="L19" s="29"/>
      <c r="M19" s="29">
        <v>0</v>
      </c>
      <c r="N19" s="29">
        <v>0</v>
      </c>
      <c r="O19" s="29"/>
      <c r="P19" s="29">
        <v>0</v>
      </c>
    </row>
    <row r="20" spans="1:16" x14ac:dyDescent="0.25">
      <c r="A20" s="36">
        <v>58</v>
      </c>
      <c r="B20" s="36">
        <v>3.4</v>
      </c>
      <c r="C20" s="29">
        <v>1</v>
      </c>
      <c r="D20" s="29">
        <v>1</v>
      </c>
      <c r="E20" s="29">
        <v>4</v>
      </c>
      <c r="F20" s="29"/>
      <c r="G20" s="29"/>
      <c r="H20" s="29">
        <v>3</v>
      </c>
      <c r="I20" s="29"/>
      <c r="J20" s="29">
        <v>1</v>
      </c>
      <c r="K20" s="29"/>
      <c r="L20" s="29"/>
      <c r="M20" s="29">
        <v>0</v>
      </c>
      <c r="N20" s="29">
        <v>0</v>
      </c>
      <c r="O20" s="29"/>
      <c r="P20" s="29">
        <v>0</v>
      </c>
    </row>
    <row r="21" spans="1:16" x14ac:dyDescent="0.25">
      <c r="A21" s="36">
        <v>62</v>
      </c>
      <c r="B21" s="36">
        <v>3.9</v>
      </c>
      <c r="C21" s="29">
        <v>0</v>
      </c>
      <c r="D21" s="29">
        <v>0</v>
      </c>
      <c r="E21" s="29">
        <v>4</v>
      </c>
      <c r="F21" s="29"/>
      <c r="G21" s="29"/>
      <c r="H21" s="29">
        <v>3</v>
      </c>
      <c r="I21" s="29"/>
      <c r="J21" s="29">
        <v>0</v>
      </c>
      <c r="K21" s="29"/>
      <c r="L21" s="29"/>
      <c r="M21" s="29">
        <v>0</v>
      </c>
      <c r="N21" s="29">
        <v>0</v>
      </c>
      <c r="O21" s="29"/>
      <c r="P21" s="29">
        <v>0</v>
      </c>
    </row>
    <row r="22" spans="1:16" x14ac:dyDescent="0.25">
      <c r="A22" s="36">
        <v>66</v>
      </c>
      <c r="B22" s="36">
        <v>4.5</v>
      </c>
      <c r="C22" s="29">
        <v>0</v>
      </c>
      <c r="D22" s="29">
        <v>0</v>
      </c>
      <c r="E22" s="29">
        <v>1</v>
      </c>
      <c r="F22" s="29"/>
      <c r="G22" s="29"/>
      <c r="H22" s="29">
        <v>2</v>
      </c>
      <c r="I22" s="29"/>
      <c r="J22" s="29">
        <v>0</v>
      </c>
      <c r="K22" s="29"/>
      <c r="L22" s="29"/>
      <c r="M22" s="29">
        <v>0</v>
      </c>
      <c r="N22" s="29">
        <v>0</v>
      </c>
      <c r="O22" s="29"/>
      <c r="P22" s="29">
        <v>0</v>
      </c>
    </row>
    <row r="23" spans="1:16" x14ac:dyDescent="0.25">
      <c r="A23" s="36">
        <v>70</v>
      </c>
      <c r="B23" s="36">
        <v>5.0999999999999996</v>
      </c>
      <c r="C23" s="29">
        <v>0</v>
      </c>
      <c r="D23" s="29">
        <v>0</v>
      </c>
      <c r="E23" s="29">
        <v>1</v>
      </c>
      <c r="F23" s="29"/>
      <c r="G23" s="29"/>
      <c r="H23" s="29">
        <v>1</v>
      </c>
      <c r="I23" s="29"/>
      <c r="J23" s="29">
        <v>0</v>
      </c>
      <c r="K23" s="29"/>
      <c r="L23" s="29"/>
      <c r="M23" s="29">
        <v>0</v>
      </c>
      <c r="N23" s="29">
        <v>0</v>
      </c>
      <c r="O23" s="29"/>
      <c r="P23" s="29">
        <v>0</v>
      </c>
    </row>
    <row r="24" spans="1:16" x14ac:dyDescent="0.25">
      <c r="A24" s="36">
        <v>74</v>
      </c>
      <c r="B24" s="36">
        <v>5.7</v>
      </c>
      <c r="C24" s="29">
        <v>0</v>
      </c>
      <c r="D24" s="29">
        <v>0</v>
      </c>
      <c r="E24" s="29">
        <v>3</v>
      </c>
      <c r="F24" s="29"/>
      <c r="G24" s="29"/>
      <c r="H24" s="29">
        <v>0</v>
      </c>
      <c r="I24" s="29"/>
      <c r="J24" s="29">
        <v>0</v>
      </c>
      <c r="K24" s="29"/>
      <c r="L24" s="29"/>
      <c r="M24" s="29">
        <v>0</v>
      </c>
      <c r="N24" s="29">
        <v>0</v>
      </c>
      <c r="O24" s="29"/>
      <c r="P24" s="29">
        <v>0</v>
      </c>
    </row>
    <row r="25" spans="1:16" x14ac:dyDescent="0.25">
      <c r="A25" s="36">
        <v>78</v>
      </c>
      <c r="B25" s="36">
        <v>6.4</v>
      </c>
      <c r="C25" s="29">
        <v>0</v>
      </c>
      <c r="D25" s="29">
        <v>0</v>
      </c>
      <c r="E25" s="29">
        <v>2</v>
      </c>
      <c r="F25" s="29"/>
      <c r="G25" s="29"/>
      <c r="H25" s="29">
        <v>0</v>
      </c>
      <c r="I25" s="29"/>
      <c r="J25" s="29">
        <v>0</v>
      </c>
      <c r="K25" s="29"/>
      <c r="L25" s="29"/>
      <c r="M25" s="29">
        <v>0</v>
      </c>
      <c r="N25" s="29">
        <v>0</v>
      </c>
      <c r="O25" s="29"/>
      <c r="P25" s="29">
        <v>0</v>
      </c>
    </row>
    <row r="26" spans="1:16" x14ac:dyDescent="0.25">
      <c r="A26" s="36">
        <v>82</v>
      </c>
      <c r="B26" s="36">
        <v>7.1</v>
      </c>
      <c r="C26" s="29">
        <v>0</v>
      </c>
      <c r="D26" s="29">
        <v>0</v>
      </c>
      <c r="E26" s="29">
        <v>0</v>
      </c>
      <c r="F26" s="29"/>
      <c r="G26" s="29"/>
      <c r="H26" s="29">
        <v>0</v>
      </c>
      <c r="I26" s="29"/>
      <c r="J26" s="29">
        <v>0</v>
      </c>
      <c r="K26" s="29"/>
      <c r="L26" s="29"/>
      <c r="M26" s="29">
        <v>0</v>
      </c>
      <c r="N26" s="29">
        <v>0</v>
      </c>
      <c r="O26" s="29"/>
      <c r="P26" s="29">
        <v>0</v>
      </c>
    </row>
    <row r="27" spans="1:16" x14ac:dyDescent="0.25">
      <c r="A27" s="36">
        <v>86</v>
      </c>
      <c r="B27" s="36">
        <v>7.8</v>
      </c>
      <c r="C27" s="29">
        <v>0</v>
      </c>
      <c r="D27" s="29">
        <v>0</v>
      </c>
      <c r="E27" s="29">
        <v>0</v>
      </c>
      <c r="F27" s="29"/>
      <c r="G27" s="29"/>
      <c r="H27" s="29">
        <v>0</v>
      </c>
      <c r="I27" s="29"/>
      <c r="J27" s="29">
        <v>0</v>
      </c>
      <c r="K27" s="29"/>
      <c r="L27" s="29"/>
      <c r="M27" s="29">
        <v>0</v>
      </c>
      <c r="N27" s="29">
        <v>0</v>
      </c>
      <c r="O27" s="29"/>
      <c r="P27" s="29">
        <v>0</v>
      </c>
    </row>
    <row r="28" spans="1:16" x14ac:dyDescent="0.25">
      <c r="A28" s="36">
        <v>90</v>
      </c>
      <c r="B28" s="36">
        <v>8.6</v>
      </c>
      <c r="C28" s="29">
        <v>0</v>
      </c>
      <c r="D28" s="29">
        <v>0</v>
      </c>
      <c r="E28" s="29">
        <v>0</v>
      </c>
      <c r="F28" s="29"/>
      <c r="G28" s="29"/>
      <c r="H28" s="29">
        <v>0</v>
      </c>
      <c r="I28" s="29"/>
      <c r="J28" s="29">
        <v>0</v>
      </c>
      <c r="K28" s="29"/>
      <c r="L28" s="29"/>
      <c r="M28" s="29">
        <v>0</v>
      </c>
      <c r="N28" s="29">
        <v>0</v>
      </c>
      <c r="O28" s="29"/>
      <c r="P28" s="29">
        <v>0</v>
      </c>
    </row>
    <row r="29" spans="1:16" x14ac:dyDescent="0.25">
      <c r="A29" s="36">
        <v>94</v>
      </c>
      <c r="B29" s="36">
        <v>9.4</v>
      </c>
      <c r="C29" s="29">
        <v>0</v>
      </c>
      <c r="D29" s="29">
        <v>0</v>
      </c>
      <c r="E29" s="29">
        <v>0</v>
      </c>
      <c r="F29" s="29"/>
      <c r="G29" s="29"/>
      <c r="H29" s="29">
        <v>0</v>
      </c>
      <c r="I29" s="29"/>
      <c r="J29" s="29">
        <v>0</v>
      </c>
      <c r="K29" s="29"/>
      <c r="L29" s="29"/>
      <c r="M29" s="29">
        <v>0</v>
      </c>
      <c r="N29" s="29">
        <v>0</v>
      </c>
      <c r="O29" s="29"/>
      <c r="P29" s="29">
        <v>0</v>
      </c>
    </row>
    <row r="30" spans="1:16" x14ac:dyDescent="0.25">
      <c r="A30" s="36">
        <v>98</v>
      </c>
      <c r="B30" s="36">
        <v>10.199999999999999</v>
      </c>
      <c r="C30" s="29">
        <v>0</v>
      </c>
      <c r="D30" s="29">
        <v>0</v>
      </c>
      <c r="E30" s="29">
        <v>0</v>
      </c>
      <c r="F30" s="29"/>
      <c r="G30" s="29"/>
      <c r="H30" s="29">
        <v>0</v>
      </c>
      <c r="I30" s="29"/>
      <c r="J30" s="29">
        <v>0</v>
      </c>
      <c r="K30" s="29"/>
      <c r="L30" s="29"/>
      <c r="M30" s="29">
        <v>0</v>
      </c>
      <c r="N30" s="29">
        <v>0</v>
      </c>
      <c r="O30" s="29"/>
      <c r="P30" s="29">
        <v>0</v>
      </c>
    </row>
    <row r="31" spans="1:16" x14ac:dyDescent="0.25">
      <c r="A31" s="36">
        <v>102</v>
      </c>
      <c r="B31" s="36">
        <v>11.1</v>
      </c>
      <c r="C31" s="29">
        <v>0</v>
      </c>
      <c r="D31" s="29">
        <v>0</v>
      </c>
      <c r="E31" s="29">
        <v>0</v>
      </c>
      <c r="F31" s="29"/>
      <c r="G31" s="29"/>
      <c r="H31" s="29">
        <v>0</v>
      </c>
      <c r="I31" s="29"/>
      <c r="J31" s="29">
        <v>0</v>
      </c>
      <c r="K31" s="29"/>
      <c r="L31" s="29"/>
      <c r="M31" s="29">
        <v>0</v>
      </c>
      <c r="N31" s="29">
        <v>0</v>
      </c>
      <c r="O31" s="29"/>
      <c r="P31" s="29">
        <v>0</v>
      </c>
    </row>
    <row r="32" spans="1:16" x14ac:dyDescent="0.25">
      <c r="A32" s="36">
        <v>106</v>
      </c>
      <c r="B32" s="36">
        <v>12</v>
      </c>
      <c r="C32" s="29">
        <v>0</v>
      </c>
      <c r="D32" s="29">
        <v>0</v>
      </c>
      <c r="E32" s="29">
        <v>0</v>
      </c>
      <c r="F32" s="29"/>
      <c r="G32" s="29"/>
      <c r="H32" s="29">
        <v>0</v>
      </c>
      <c r="I32" s="29"/>
      <c r="J32" s="29">
        <v>0</v>
      </c>
      <c r="K32" s="29"/>
      <c r="L32" s="29"/>
      <c r="M32" s="29">
        <v>0</v>
      </c>
      <c r="N32" s="29">
        <v>0</v>
      </c>
      <c r="O32" s="29"/>
      <c r="P32" s="29">
        <v>0</v>
      </c>
    </row>
    <row r="33" spans="1:16" x14ac:dyDescent="0.25">
      <c r="A33" s="36">
        <v>110</v>
      </c>
      <c r="B33" s="36">
        <v>13</v>
      </c>
      <c r="C33" s="29">
        <v>0</v>
      </c>
      <c r="D33" s="29">
        <v>0</v>
      </c>
      <c r="E33" s="29">
        <v>0</v>
      </c>
      <c r="F33" s="29"/>
      <c r="G33" s="29"/>
      <c r="H33" s="29">
        <v>0</v>
      </c>
      <c r="I33" s="29"/>
      <c r="J33" s="29">
        <v>0</v>
      </c>
      <c r="K33" s="29"/>
      <c r="L33" s="29"/>
      <c r="M33" s="29">
        <v>0</v>
      </c>
      <c r="N33" s="29">
        <v>0</v>
      </c>
      <c r="O33" s="29"/>
      <c r="P33" s="29">
        <v>0</v>
      </c>
    </row>
    <row r="34" spans="1:16" x14ac:dyDescent="0.25">
      <c r="A34" s="36">
        <v>114</v>
      </c>
      <c r="B34" s="36">
        <v>14</v>
      </c>
      <c r="C34" s="29">
        <v>0</v>
      </c>
      <c r="D34" s="29">
        <v>0</v>
      </c>
      <c r="E34" s="29">
        <v>0</v>
      </c>
      <c r="F34" s="29"/>
      <c r="G34" s="29"/>
      <c r="H34" s="29">
        <v>0</v>
      </c>
      <c r="I34" s="29"/>
      <c r="J34" s="29">
        <v>0</v>
      </c>
      <c r="K34" s="29"/>
      <c r="L34" s="29"/>
      <c r="M34" s="29">
        <v>0</v>
      </c>
      <c r="N34" s="29">
        <v>0</v>
      </c>
      <c r="O34" s="29"/>
      <c r="P34" s="29">
        <v>0</v>
      </c>
    </row>
    <row r="35" spans="1:16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16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1:16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8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8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8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8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8" x14ac:dyDescent="0.25">
      <c r="A53" s="17"/>
      <c r="B53" s="17"/>
      <c r="C53" s="33" t="s">
        <v>2</v>
      </c>
      <c r="D53" s="33" t="s">
        <v>14</v>
      </c>
      <c r="E53" s="33" t="s">
        <v>3</v>
      </c>
      <c r="F53" s="33" t="s">
        <v>43</v>
      </c>
      <c r="G53" s="33" t="s">
        <v>13</v>
      </c>
      <c r="H53" s="33" t="s">
        <v>5</v>
      </c>
      <c r="I53" s="33" t="s">
        <v>6</v>
      </c>
      <c r="J53" s="33" t="s">
        <v>7</v>
      </c>
      <c r="K53" s="33" t="s">
        <v>8</v>
      </c>
      <c r="L53" s="33" t="s">
        <v>9</v>
      </c>
      <c r="M53" s="33" t="s">
        <v>10</v>
      </c>
      <c r="N53" s="33" t="s">
        <v>11</v>
      </c>
      <c r="O53" s="33" t="s">
        <v>12</v>
      </c>
      <c r="P53" s="33" t="s">
        <v>4</v>
      </c>
      <c r="Q53" s="32" t="s">
        <v>22</v>
      </c>
      <c r="R53" s="18" t="s">
        <v>39</v>
      </c>
    </row>
    <row r="54" spans="1:18" x14ac:dyDescent="0.25">
      <c r="A54" s="19" t="s">
        <v>21</v>
      </c>
      <c r="B54" s="19" t="s">
        <v>23</v>
      </c>
      <c r="C54" s="13">
        <f>SUM(C9:C51)</f>
        <v>10</v>
      </c>
      <c r="D54" s="13">
        <f t="shared" ref="D54:P54" si="0">SUM(D9:D51)</f>
        <v>104</v>
      </c>
      <c r="E54" s="13">
        <f t="shared" si="0"/>
        <v>16</v>
      </c>
      <c r="F54" s="13">
        <f t="shared" ref="F54" si="1">SUM(F9:F51)</f>
        <v>0</v>
      </c>
      <c r="G54" s="13">
        <f t="shared" si="0"/>
        <v>0</v>
      </c>
      <c r="H54" s="13">
        <f t="shared" si="0"/>
        <v>39</v>
      </c>
      <c r="I54" s="13">
        <f t="shared" si="0"/>
        <v>0</v>
      </c>
      <c r="J54" s="13">
        <f t="shared" si="0"/>
        <v>9</v>
      </c>
      <c r="K54" s="13">
        <f t="shared" si="0"/>
        <v>0</v>
      </c>
      <c r="L54" s="13">
        <f t="shared" si="0"/>
        <v>0</v>
      </c>
      <c r="M54" s="13">
        <f t="shared" si="0"/>
        <v>1</v>
      </c>
      <c r="N54" s="13">
        <f t="shared" si="0"/>
        <v>20</v>
      </c>
      <c r="O54" s="13">
        <f t="shared" si="0"/>
        <v>0</v>
      </c>
      <c r="P54" s="13">
        <f t="shared" si="0"/>
        <v>2</v>
      </c>
      <c r="Q54" s="19">
        <f>SUM(C54:P54)</f>
        <v>201</v>
      </c>
      <c r="R54" s="19" t="s">
        <v>35</v>
      </c>
    </row>
    <row r="55" spans="1:18" x14ac:dyDescent="0.25">
      <c r="A55" s="18"/>
      <c r="B55" s="18" t="s">
        <v>26</v>
      </c>
      <c r="C55" s="20">
        <f>ROUND(C54/$B$6, 1)</f>
        <v>11.6</v>
      </c>
      <c r="D55" s="20">
        <f t="shared" ref="D55:P55" si="2">ROUND(D54/$B$6, 1)</f>
        <v>120.3</v>
      </c>
      <c r="E55" s="20">
        <f t="shared" si="2"/>
        <v>18.5</v>
      </c>
      <c r="F55" s="20">
        <f t="shared" si="2"/>
        <v>0</v>
      </c>
      <c r="G55" s="20">
        <f t="shared" si="2"/>
        <v>0</v>
      </c>
      <c r="H55" s="20">
        <f t="shared" si="2"/>
        <v>45.1</v>
      </c>
      <c r="I55" s="20">
        <f t="shared" si="2"/>
        <v>0</v>
      </c>
      <c r="J55" s="20">
        <f t="shared" si="2"/>
        <v>10.4</v>
      </c>
      <c r="K55" s="20">
        <f t="shared" si="2"/>
        <v>0</v>
      </c>
      <c r="L55" s="20">
        <f t="shared" si="2"/>
        <v>0</v>
      </c>
      <c r="M55" s="20">
        <f t="shared" si="2"/>
        <v>1.2</v>
      </c>
      <c r="N55" s="20">
        <f t="shared" si="2"/>
        <v>23.1</v>
      </c>
      <c r="O55" s="20">
        <f t="shared" si="2"/>
        <v>0</v>
      </c>
      <c r="P55" s="20">
        <f t="shared" si="2"/>
        <v>2.2999999999999998</v>
      </c>
      <c r="Q55" s="21">
        <f>ROUND(SUM(C55:P55),0)</f>
        <v>233</v>
      </c>
      <c r="R55" s="18" t="s">
        <v>36</v>
      </c>
    </row>
    <row r="56" spans="1:18" ht="18" x14ac:dyDescent="0.25">
      <c r="A56" s="19" t="s">
        <v>40</v>
      </c>
      <c r="B56" s="19" t="s">
        <v>23</v>
      </c>
      <c r="C56" s="22">
        <f>ROUND('Berechnungen Grundflaeche'!C53, 2)</f>
        <v>1.6</v>
      </c>
      <c r="D56" s="22">
        <f>ROUND('Berechnungen Grundflaeche'!D53, 2)</f>
        <v>4.9000000000000004</v>
      </c>
      <c r="E56" s="22">
        <f>ROUND('Berechnungen Grundflaeche'!E53, 2)</f>
        <v>5.47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5.71</v>
      </c>
      <c r="I56" s="22">
        <f>ROUND('Berechnungen Grundflaeche'!I53, 2)</f>
        <v>0</v>
      </c>
      <c r="J56" s="22">
        <f>ROUND('Berechnungen Grundflaeche'!J53, 2)</f>
        <v>1.56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0.05</v>
      </c>
      <c r="N56" s="22">
        <f>ROUND('Berechnungen Grundflaeche'!N53, 2)</f>
        <v>0.55000000000000004</v>
      </c>
      <c r="O56" s="22">
        <f>ROUND('Berechnungen Grundflaeche'!O53, 2)</f>
        <v>0</v>
      </c>
      <c r="P56" s="22">
        <f>ROUND('Berechnungen Grundflaeche'!P53, 2)</f>
        <v>0.05</v>
      </c>
      <c r="Q56" s="23">
        <f>ROUND('Berechnungen Grundflaeche'!Q53,1)</f>
        <v>19.899999999999999</v>
      </c>
      <c r="R56" s="19" t="s">
        <v>41</v>
      </c>
    </row>
    <row r="57" spans="1:18" ht="18" x14ac:dyDescent="0.25">
      <c r="A57" s="19"/>
      <c r="B57" s="19" t="s">
        <v>26</v>
      </c>
      <c r="C57" s="22">
        <f>ROUND('Berechnungen Grundflaeche'!C54, 2)</f>
        <v>1.85</v>
      </c>
      <c r="D57" s="22">
        <f>ROUND('Berechnungen Grundflaeche'!D54, 2)</f>
        <v>5.67</v>
      </c>
      <c r="E57" s="22">
        <f>ROUND('Berechnungen Grundflaeche'!E54, 2)</f>
        <v>6.33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6.6</v>
      </c>
      <c r="I57" s="22">
        <f>ROUND('Berechnungen Grundflaeche'!I54, 2)</f>
        <v>0</v>
      </c>
      <c r="J57" s="22">
        <f>ROUND('Berechnungen Grundflaeche'!J54, 2)</f>
        <v>1.8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0.06</v>
      </c>
      <c r="N57" s="22">
        <f>ROUND('Berechnungen Grundflaeche'!N54, 2)</f>
        <v>0.64</v>
      </c>
      <c r="O57" s="22">
        <f>ROUND('Berechnungen Grundflaeche'!O54, 2)</f>
        <v>0</v>
      </c>
      <c r="P57" s="22">
        <f>ROUND('Berechnungen Grundflaeche'!P54, 2)</f>
        <v>0.06</v>
      </c>
      <c r="Q57" s="23">
        <f>ROUND('Berechnungen Grundflaeche'!Q54, 1)</f>
        <v>23</v>
      </c>
      <c r="R57" s="19" t="s">
        <v>42</v>
      </c>
    </row>
    <row r="58" spans="1:18" x14ac:dyDescent="0.25">
      <c r="A58" s="18"/>
      <c r="B58" s="18" t="s">
        <v>27</v>
      </c>
      <c r="C58" s="24">
        <f>ROUND(100 * 'Berechnungen Grundflaeche'!C55,0)</f>
        <v>8</v>
      </c>
      <c r="D58" s="24">
        <f>ROUND(100 * 'Berechnungen Grundflaeche'!D55,0)</f>
        <v>25</v>
      </c>
      <c r="E58" s="24">
        <f>ROUND(100 * 'Berechnungen Grundflaeche'!E55,0)</f>
        <v>27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29</v>
      </c>
      <c r="I58" s="24">
        <f>ROUND(100 * 'Berechnungen Grundflaeche'!I55,0)</f>
        <v>0</v>
      </c>
      <c r="J58" s="24">
        <f>ROUND(100 * 'Berechnungen Grundflaeche'!J55,0)</f>
        <v>8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3</v>
      </c>
      <c r="O58" s="24">
        <f>ROUND(100 * 'Berechnungen Grundflaeche'!O55,0)</f>
        <v>0</v>
      </c>
      <c r="P58" s="24">
        <f>ROUND(100 * 'Berechnungen Grundflaeche'!P55,0)</f>
        <v>0</v>
      </c>
      <c r="Q58" s="25"/>
      <c r="R58" s="18" t="s">
        <v>44</v>
      </c>
    </row>
    <row r="59" spans="1:18" x14ac:dyDescent="0.25">
      <c r="A59" s="19" t="s">
        <v>46</v>
      </c>
      <c r="B59" s="19" t="s">
        <v>23</v>
      </c>
      <c r="C59" s="26">
        <f>ROUND('Berechnungen Vorrat'!C53, 1)</f>
        <v>19.8</v>
      </c>
      <c r="D59" s="26">
        <f>ROUND('Berechnungen Vorrat'!D53, 1)</f>
        <v>46.9</v>
      </c>
      <c r="E59" s="26">
        <f>ROUND('Berechnungen Vorrat'!E53, 1)</f>
        <v>71.599999999999994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70.8</v>
      </c>
      <c r="I59" s="26">
        <f>ROUND('Berechnungen Vorrat'!I53, 1)</f>
        <v>0</v>
      </c>
      <c r="J59" s="26">
        <f>ROUND('Berechnungen Vorrat'!J53, 1)</f>
        <v>19.5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0.5</v>
      </c>
      <c r="N59" s="26">
        <f>ROUND('Berechnungen Vorrat'!N53, 1)</f>
        <v>4.5</v>
      </c>
      <c r="O59" s="26">
        <f>ROUND('Berechnungen Vorrat'!O53, 1)</f>
        <v>0</v>
      </c>
      <c r="P59" s="26">
        <f>ROUND('Berechnungen Vorrat'!P53, 1)</f>
        <v>0.4</v>
      </c>
      <c r="Q59" s="27">
        <f>ROUND('Berechnungen Vorrat'!Q53, 0)</f>
        <v>234</v>
      </c>
      <c r="R59" s="19" t="s">
        <v>37</v>
      </c>
    </row>
    <row r="60" spans="1:18" x14ac:dyDescent="0.25">
      <c r="A60" s="19"/>
      <c r="B60" s="19" t="s">
        <v>26</v>
      </c>
      <c r="C60" s="26">
        <f>ROUND('Berechnungen Vorrat'!C54, 1)</f>
        <v>22.9</v>
      </c>
      <c r="D60" s="26">
        <f>ROUND('Berechnungen Vorrat'!D54, 1)</f>
        <v>54.3</v>
      </c>
      <c r="E60" s="26">
        <f>ROUND('Berechnungen Vorrat'!E54, 1)</f>
        <v>82.9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81.900000000000006</v>
      </c>
      <c r="I60" s="26">
        <f>ROUND('Berechnungen Vorrat'!I54, 1)</f>
        <v>0</v>
      </c>
      <c r="J60" s="26">
        <f>ROUND('Berechnungen Vorrat'!J54, 1)</f>
        <v>22.6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0.6</v>
      </c>
      <c r="N60" s="26">
        <f>ROUND('Berechnungen Vorrat'!N54, 1)</f>
        <v>5.2</v>
      </c>
      <c r="O60" s="26">
        <f>ROUND('Berechnungen Vorrat'!O54, 1)</f>
        <v>0</v>
      </c>
      <c r="P60" s="26">
        <f>ROUND('Berechnungen Vorrat'!P54, 1)</f>
        <v>0.5</v>
      </c>
      <c r="Q60" s="27">
        <f>ROUND('Berechnungen Vorrat'!Q54, 0)</f>
        <v>271</v>
      </c>
      <c r="R60" s="19" t="s">
        <v>38</v>
      </c>
    </row>
    <row r="61" spans="1:18" x14ac:dyDescent="0.25">
      <c r="A61" s="18"/>
      <c r="B61" s="18" t="s">
        <v>27</v>
      </c>
      <c r="C61" s="24">
        <f>ROUND(100 * 'Berechnungen Vorrat'!C55, 0)</f>
        <v>8</v>
      </c>
      <c r="D61" s="24">
        <f>ROUND(100 * 'Berechnungen Vorrat'!D55, 0)</f>
        <v>20</v>
      </c>
      <c r="E61" s="24">
        <f>ROUND(100 * 'Berechnungen Vorrat'!E55, 0)</f>
        <v>31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30</v>
      </c>
      <c r="I61" s="24">
        <f>ROUND(100 * 'Berechnungen Vorrat'!I55, 0)</f>
        <v>0</v>
      </c>
      <c r="J61" s="24">
        <f>ROUND(100 * 'Berechnungen Vorrat'!J55, 0)</f>
        <v>8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2</v>
      </c>
      <c r="O61" s="24">
        <f>ROUND(100 * 'Berechnungen Vorrat'!O55, 0)</f>
        <v>0</v>
      </c>
      <c r="P61" s="24">
        <f>ROUND(100 * 'Berechnungen Vorrat'!P55, 0)</f>
        <v>0</v>
      </c>
      <c r="Q61" s="25"/>
      <c r="R61" s="18" t="s">
        <v>45</v>
      </c>
    </row>
  </sheetData>
  <sheetProtection algorithmName="SHA-512" hashValue="EYm4cYDmZ1n8QcEMbjwzaEcX2fburv8rphEewM8XWgSc2QfjF0fMOK03/wBIind2oBrBrCN6jVRTfsq86FSqPA==" saltValue="NuS8aY1G+eKJQG0E2IY2a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P51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28</v>
      </c>
    </row>
    <row r="2" spans="1:16" x14ac:dyDescent="0.25">
      <c r="A2" s="10" t="s">
        <v>34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0.86419999999999997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14</v>
      </c>
      <c r="B9" s="7">
        <f>Kluppierungsprotokoll!B9</f>
        <v>0.1</v>
      </c>
      <c r="C9" s="7">
        <f>Kluppierungsprotokoll!C9/$B$6</f>
        <v>0</v>
      </c>
      <c r="D9" s="7">
        <f>Kluppierungsprotokoll!D9/$B$6</f>
        <v>23.142791020597084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8.0999768572089792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8.0999768572089792</v>
      </c>
      <c r="O9" s="7">
        <f>Kluppierungsprotokoll!O9/$B$6</f>
        <v>0</v>
      </c>
      <c r="P9" s="7">
        <f>Kluppierungsprotokoll!P9/$B$6</f>
        <v>1.1571395510298543</v>
      </c>
    </row>
    <row r="10" spans="1:16" x14ac:dyDescent="0.25">
      <c r="A10" s="8">
        <f>Kluppierungsprotokoll!A10</f>
        <v>18</v>
      </c>
      <c r="B10" s="8">
        <f>Kluppierungsprotokoll!B10</f>
        <v>0.2</v>
      </c>
      <c r="C10" s="8">
        <f>Kluppierungsprotokoll!C10/$B$6</f>
        <v>0</v>
      </c>
      <c r="D10" s="8">
        <f>Kluppierungsprotokoll!D10/$B$6</f>
        <v>21.98565146956723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4.6285582041194173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10.414255959268688</v>
      </c>
      <c r="O10" s="8">
        <f>Kluppierungsprotokoll!O10/$B$6</f>
        <v>0</v>
      </c>
      <c r="P10" s="8">
        <f>Kluppierungsprotokoll!P10/$B$6</f>
        <v>0</v>
      </c>
    </row>
    <row r="11" spans="1:16" x14ac:dyDescent="0.25">
      <c r="A11" s="8">
        <f>Kluppierungsprotokoll!A11</f>
        <v>22</v>
      </c>
      <c r="B11" s="8">
        <f>Kluppierungsprotokoll!B11</f>
        <v>0.3</v>
      </c>
      <c r="C11" s="8">
        <f>Kluppierungsprotokoll!C11/$B$6</f>
        <v>0</v>
      </c>
      <c r="D11" s="8">
        <f>Kluppierungsprotokoll!D11/$B$6</f>
        <v>30.085628326776209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4.6285582041194173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1.1571395510298543</v>
      </c>
      <c r="O11" s="8">
        <f>Kluppierungsprotokoll!O11/$B$6</f>
        <v>0</v>
      </c>
      <c r="P11" s="8">
        <f>Kluppierungsprotokoll!P11/$B$6</f>
        <v>1.1571395510298543</v>
      </c>
    </row>
    <row r="12" spans="1:16" x14ac:dyDescent="0.25">
      <c r="A12" s="8">
        <f>Kluppierungsprotokoll!A12</f>
        <v>26</v>
      </c>
      <c r="B12" s="8">
        <f>Kluppierungsprotokoll!B12</f>
        <v>0.5</v>
      </c>
      <c r="C12" s="8">
        <f>Kluppierungsprotokoll!C12/$B$6</f>
        <v>0</v>
      </c>
      <c r="D12" s="8">
        <f>Kluppierungsprotokoll!D12/$B$6</f>
        <v>19.671372367507523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1.1571395510298543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1.1571395510298543</v>
      </c>
      <c r="N12" s="8">
        <f>Kluppierungsprotokoll!N12/$B$6</f>
        <v>2.3142791020597087</v>
      </c>
      <c r="O12" s="8">
        <f>Kluppierungsprotokoll!O12/$B$6</f>
        <v>0</v>
      </c>
      <c r="P12" s="8">
        <f>Kluppierungsprotokoll!P12/$B$6</f>
        <v>0</v>
      </c>
    </row>
    <row r="13" spans="1:16" x14ac:dyDescent="0.25">
      <c r="A13" s="8">
        <f>Kluppierungsprotokoll!A13</f>
        <v>30</v>
      </c>
      <c r="B13" s="8">
        <f>Kluppierungsprotokoll!B13</f>
        <v>0.7</v>
      </c>
      <c r="C13" s="8">
        <f>Kluppierungsprotokoll!C13/$B$6</f>
        <v>1.1571395510298543</v>
      </c>
      <c r="D13" s="8">
        <f>Kluppierungsprotokoll!D13/$B$6</f>
        <v>13.885674612358251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1.1571395510298543</v>
      </c>
      <c r="O13" s="8">
        <f>Kluppierungsprotokoll!O13/$B$6</f>
        <v>0</v>
      </c>
      <c r="P13" s="8">
        <f>Kluppierungsprotokoll!P13/$B$6</f>
        <v>0</v>
      </c>
    </row>
    <row r="14" spans="1:16" x14ac:dyDescent="0.25">
      <c r="A14" s="8">
        <f>Kluppierungsprotokoll!A14</f>
        <v>34</v>
      </c>
      <c r="B14" s="8">
        <f>Kluppierungsprotokoll!B14</f>
        <v>1</v>
      </c>
      <c r="C14" s="8">
        <f>Kluppierungsprotokoll!C14/$B$6</f>
        <v>1.1571395510298543</v>
      </c>
      <c r="D14" s="8">
        <f>Kluppierungsprotokoll!D14/$B$6</f>
        <v>1.1571395510298543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2.3142791020597087</v>
      </c>
      <c r="I14" s="8">
        <f>Kluppierungsprotokoll!I14/$B$6</f>
        <v>0</v>
      </c>
      <c r="J14" s="8">
        <f>Kluppierungsprotokoll!J14/$B$6</f>
        <v>1.1571395510298543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</row>
    <row r="15" spans="1:16" x14ac:dyDescent="0.25">
      <c r="A15" s="8">
        <f>Kluppierungsprotokoll!A15</f>
        <v>38</v>
      </c>
      <c r="B15" s="8">
        <f>Kluppierungsprotokoll!B15</f>
        <v>1.3</v>
      </c>
      <c r="C15" s="8">
        <f>Kluppierungsprotokoll!C15/$B$6</f>
        <v>0</v>
      </c>
      <c r="D15" s="8">
        <f>Kluppierungsprotokoll!D15/$B$6</f>
        <v>6.9428373061791255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1.1571395510298543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</row>
    <row r="16" spans="1:16" x14ac:dyDescent="0.25">
      <c r="A16" s="8">
        <f>Kluppierungsprotokoll!A16</f>
        <v>42</v>
      </c>
      <c r="B16" s="8">
        <f>Kluppierungsprotokoll!B16</f>
        <v>1.7</v>
      </c>
      <c r="C16" s="8">
        <f>Kluppierungsprotokoll!C16/$B$6</f>
        <v>3.4714186530895628</v>
      </c>
      <c r="D16" s="8">
        <f>Kluppierungsprotokoll!D16/$B$6</f>
        <v>1.1571395510298543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2.3142791020597087</v>
      </c>
      <c r="I16" s="8">
        <f>Kluppierungsprotokoll!I16/$B$6</f>
        <v>0</v>
      </c>
      <c r="J16" s="8">
        <f>Kluppierungsprotokoll!J16/$B$6</f>
        <v>1.1571395510298543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</row>
    <row r="17" spans="1:16" x14ac:dyDescent="0.25">
      <c r="A17" s="8">
        <f>Kluppierungsprotokoll!A17</f>
        <v>46</v>
      </c>
      <c r="B17" s="8">
        <f>Kluppierungsprotokoll!B17</f>
        <v>2.1</v>
      </c>
      <c r="C17" s="8">
        <f>Kluppierungsprotokoll!C17/$B$6</f>
        <v>2.3142791020597087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2.3142791020597087</v>
      </c>
      <c r="I17" s="8">
        <f>Kluppierungsprotokoll!I17/$B$6</f>
        <v>0</v>
      </c>
      <c r="J17" s="8">
        <f>Kluppierungsprotokoll!J17/$B$6</f>
        <v>1.1571395510298543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</row>
    <row r="18" spans="1:16" x14ac:dyDescent="0.25">
      <c r="A18" s="8">
        <f>Kluppierungsprotokoll!A18</f>
        <v>50</v>
      </c>
      <c r="B18" s="8">
        <f>Kluppierungsprotokoll!B18</f>
        <v>2.5</v>
      </c>
      <c r="C18" s="8">
        <f>Kluppierungsprotokoll!C18/$B$6</f>
        <v>1.1571395510298543</v>
      </c>
      <c r="D18" s="8">
        <f>Kluppierungsprotokoll!D18/$B$6</f>
        <v>1.1571395510298543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3.4714186530895628</v>
      </c>
      <c r="I18" s="8">
        <f>Kluppierungsprotokoll!I18/$B$6</f>
        <v>0</v>
      </c>
      <c r="J18" s="8">
        <f>Kluppierungsprotokoll!J18/$B$6</f>
        <v>4.6285582041194173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</row>
    <row r="19" spans="1:16" x14ac:dyDescent="0.25">
      <c r="A19" s="8">
        <f>Kluppierungsprotokoll!A19</f>
        <v>54</v>
      </c>
      <c r="B19" s="8">
        <f>Kluppierungsprotokoll!B19</f>
        <v>2.9</v>
      </c>
      <c r="C19" s="8">
        <f>Kluppierungsprotokoll!C19/$B$6</f>
        <v>1.1571395510298543</v>
      </c>
      <c r="D19" s="8">
        <f>Kluppierungsprotokoll!D19/$B$6</f>
        <v>0</v>
      </c>
      <c r="E19" s="8">
        <f>Kluppierungsprotokoll!E19/$B$6</f>
        <v>1.1571395510298543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5.785697755149271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</row>
    <row r="20" spans="1:16" x14ac:dyDescent="0.25">
      <c r="A20" s="8">
        <f>Kluppierungsprotokoll!A20</f>
        <v>58</v>
      </c>
      <c r="B20" s="8">
        <f>Kluppierungsprotokoll!B20</f>
        <v>3.4</v>
      </c>
      <c r="C20" s="8">
        <f>Kluppierungsprotokoll!C20/$B$6</f>
        <v>1.1571395510298543</v>
      </c>
      <c r="D20" s="8">
        <f>Kluppierungsprotokoll!D20/$B$6</f>
        <v>1.1571395510298543</v>
      </c>
      <c r="E20" s="8">
        <f>Kluppierungsprotokoll!E20/$B$6</f>
        <v>4.6285582041194173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3.4714186530895628</v>
      </c>
      <c r="I20" s="8">
        <f>Kluppierungsprotokoll!I20/$B$6</f>
        <v>0</v>
      </c>
      <c r="J20" s="8">
        <f>Kluppierungsprotokoll!J20/$B$6</f>
        <v>1.1571395510298543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</row>
    <row r="21" spans="1:16" x14ac:dyDescent="0.25">
      <c r="A21" s="8">
        <f>Kluppierungsprotokoll!A21</f>
        <v>62</v>
      </c>
      <c r="B21" s="8">
        <f>Kluppierungsprotokoll!B21</f>
        <v>3.9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4.6285582041194173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3.4714186530895628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</row>
    <row r="22" spans="1:16" x14ac:dyDescent="0.25">
      <c r="A22" s="8">
        <f>Kluppierungsprotokoll!A22</f>
        <v>66</v>
      </c>
      <c r="B22" s="8">
        <f>Kluppierungsprotokoll!B22</f>
        <v>4.5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1.1571395510298543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2.3142791020597087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</row>
    <row r="23" spans="1:16" x14ac:dyDescent="0.25">
      <c r="A23" s="8">
        <f>Kluppierungsprotokoll!A23</f>
        <v>70</v>
      </c>
      <c r="B23" s="8">
        <f>Kluppierungsprotokoll!B23</f>
        <v>5.0999999999999996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1.1571395510298543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1.1571395510298543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</row>
    <row r="24" spans="1:16" x14ac:dyDescent="0.25">
      <c r="A24" s="8">
        <f>Kluppierungsprotokoll!A24</f>
        <v>74</v>
      </c>
      <c r="B24" s="8">
        <f>Kluppierungsprotokoll!B24</f>
        <v>5.7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3.4714186530895628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</row>
    <row r="25" spans="1:16" x14ac:dyDescent="0.25">
      <c r="A25" s="8">
        <f>Kluppierungsprotokoll!A25</f>
        <v>78</v>
      </c>
      <c r="B25" s="8">
        <f>Kluppierungsprotokoll!B25</f>
        <v>6.4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2.3142791020597087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</row>
    <row r="26" spans="1:16" x14ac:dyDescent="0.25">
      <c r="A26" s="8">
        <f>Kluppierungsprotokoll!A26</f>
        <v>82</v>
      </c>
      <c r="B26" s="8">
        <f>Kluppierungsprotokoll!B26</f>
        <v>7.1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</row>
    <row r="27" spans="1:16" x14ac:dyDescent="0.25">
      <c r="A27" s="8">
        <f>Kluppierungsprotokoll!A27</f>
        <v>86</v>
      </c>
      <c r="B27" s="8">
        <f>Kluppierungsprotokoll!B27</f>
        <v>7.8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</row>
    <row r="28" spans="1:16" x14ac:dyDescent="0.25">
      <c r="A28" s="8">
        <f>Kluppierungsprotokoll!A28</f>
        <v>90</v>
      </c>
      <c r="B28" s="8">
        <f>Kluppierungsprotokoll!B28</f>
        <v>8.6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</row>
    <row r="29" spans="1:16" x14ac:dyDescent="0.25">
      <c r="A29" s="8">
        <f>Kluppierungsprotokoll!A29</f>
        <v>94</v>
      </c>
      <c r="B29" s="8">
        <f>Kluppierungsprotokoll!B29</f>
        <v>9.4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</row>
    <row r="30" spans="1:16" x14ac:dyDescent="0.25">
      <c r="A30" s="8">
        <f>Kluppierungsprotokoll!A30</f>
        <v>98</v>
      </c>
      <c r="B30" s="8">
        <f>Kluppierungsprotokoll!B30</f>
        <v>10.199999999999999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</row>
    <row r="31" spans="1:16" x14ac:dyDescent="0.25">
      <c r="A31" s="8">
        <f>Kluppierungsprotokoll!A31</f>
        <v>102</v>
      </c>
      <c r="B31" s="8">
        <f>Kluppierungsprotokoll!B31</f>
        <v>11.1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</row>
    <row r="32" spans="1:16" x14ac:dyDescent="0.25">
      <c r="A32" s="8">
        <f>Kluppierungsprotokoll!A32</f>
        <v>106</v>
      </c>
      <c r="B32" s="8">
        <f>Kluppierungsprotokoll!B32</f>
        <v>12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</row>
    <row r="33" spans="1:16" x14ac:dyDescent="0.25">
      <c r="A33" s="8">
        <f>Kluppierungsprotokoll!A33</f>
        <v>110</v>
      </c>
      <c r="B33" s="8">
        <f>Kluppierungsprotokoll!B33</f>
        <v>13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</row>
    <row r="34" spans="1:16" x14ac:dyDescent="0.25">
      <c r="A34" s="8">
        <f>Kluppierungsprotokoll!A34</f>
        <v>114</v>
      </c>
      <c r="B34" s="8">
        <f>Kluppierungsprotokoll!B34</f>
        <v>14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</row>
    <row r="49" spans="1:16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</row>
    <row r="50" spans="1:16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</row>
    <row r="51" spans="1:16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29</v>
      </c>
    </row>
    <row r="2" spans="1:16" x14ac:dyDescent="0.25">
      <c r="A2" s="10" t="s">
        <v>33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0.86419999999999997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14</v>
      </c>
      <c r="B9" s="7">
        <f>Kluppierungsprotokoll!B9</f>
        <v>0.1</v>
      </c>
      <c r="C9" s="7">
        <f>Kluppierungsprotokoll!C9*($A9/200)^2*PI()</f>
        <v>0</v>
      </c>
      <c r="D9" s="7">
        <f>Kluppierungsprotokoll!D9*($A9/200)^2*PI()</f>
        <v>0.30787608005179978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0.10775662801812992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0.10775662801812992</v>
      </c>
      <c r="O9" s="7">
        <f>Kluppierungsprotokoll!O9*($A9/200)^2*PI()</f>
        <v>0</v>
      </c>
      <c r="P9" s="7">
        <f>Kluppierungsprotokoll!P9*($A9/200)^2*PI()</f>
        <v>1.5393804002589988E-2</v>
      </c>
    </row>
    <row r="10" spans="1:16" x14ac:dyDescent="0.25">
      <c r="A10" s="8">
        <f>Kluppierungsprotokoll!A10</f>
        <v>18</v>
      </c>
      <c r="B10" s="8">
        <f>Kluppierungsprotokoll!B10</f>
        <v>0.2</v>
      </c>
      <c r="C10" s="8">
        <f>Kluppierungsprotokoll!C10*($A10/200)^2*PI()</f>
        <v>0</v>
      </c>
      <c r="D10" s="8">
        <f>Kluppierungsprotokoll!D10*($A10/200)^2*PI()</f>
        <v>0.48349110938746909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0.10178760197630929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0.22902210444669591</v>
      </c>
      <c r="O10" s="8">
        <f>Kluppierungsprotokoll!O10*($A10/200)^2*PI()</f>
        <v>0</v>
      </c>
      <c r="P10" s="8">
        <f>Kluppierungsprotokoll!P10*($A10/200)^2*PI()</f>
        <v>0</v>
      </c>
    </row>
    <row r="11" spans="1:16" x14ac:dyDescent="0.25">
      <c r="A11" s="8">
        <f>Kluppierungsprotokoll!A11</f>
        <v>22</v>
      </c>
      <c r="B11" s="8">
        <f>Kluppierungsprotokoll!B11</f>
        <v>0.3</v>
      </c>
      <c r="C11" s="8">
        <f>Kluppierungsprotokoll!C11*($A11/200)^2*PI()</f>
        <v>0</v>
      </c>
      <c r="D11" s="8">
        <f>Kluppierungsprotokoll!D11*($A11/200)^2*PI()</f>
        <v>0.98834504881934893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0.15205308443374599</v>
      </c>
      <c r="I11" s="8">
        <f>Kluppierungsprotokoll!I11*($A11/200)^2*PI()</f>
        <v>0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3.8013271108436497E-2</v>
      </c>
      <c r="O11" s="8">
        <f>Kluppierungsprotokoll!O11*($A11/200)^2*PI()</f>
        <v>0</v>
      </c>
      <c r="P11" s="8">
        <f>Kluppierungsprotokoll!P11*($A11/200)^2*PI()</f>
        <v>3.8013271108436497E-2</v>
      </c>
    </row>
    <row r="12" spans="1:16" x14ac:dyDescent="0.25">
      <c r="A12" s="8">
        <f>Kluppierungsprotokoll!A12</f>
        <v>26</v>
      </c>
      <c r="B12" s="8">
        <f>Kluppierungsprotokoll!B12</f>
        <v>0.5</v>
      </c>
      <c r="C12" s="8">
        <f>Kluppierungsprotokoll!C12*($A12/200)^2*PI()</f>
        <v>0</v>
      </c>
      <c r="D12" s="8">
        <f>Kluppierungsprotokoll!D12*($A12/200)^2*PI()</f>
        <v>0.90257956937634776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5.3092915845667513E-2</v>
      </c>
      <c r="I12" s="8">
        <f>Kluppierungsprotokoll!I12*($A12/200)^2*PI()</f>
        <v>0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5.3092915845667513E-2</v>
      </c>
      <c r="N12" s="8">
        <f>Kluppierungsprotokoll!N12*($A12/200)^2*PI()</f>
        <v>0.10618583169133503</v>
      </c>
      <c r="O12" s="8">
        <f>Kluppierungsprotokoll!O12*($A12/200)^2*PI()</f>
        <v>0</v>
      </c>
      <c r="P12" s="8">
        <f>Kluppierungsprotokoll!P12*($A12/200)^2*PI()</f>
        <v>0</v>
      </c>
    </row>
    <row r="13" spans="1:16" x14ac:dyDescent="0.25">
      <c r="A13" s="8">
        <f>Kluppierungsprotokoll!A13</f>
        <v>30</v>
      </c>
      <c r="B13" s="8">
        <f>Kluppierungsprotokoll!B13</f>
        <v>0.7</v>
      </c>
      <c r="C13" s="8">
        <f>Kluppierungsprotokoll!C13*($A13/200)^2*PI()</f>
        <v>7.0685834705770348E-2</v>
      </c>
      <c r="D13" s="8">
        <f>Kluppierungsprotokoll!D13*($A13/200)^2*PI()</f>
        <v>0.84823001646924423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7.0685834705770348E-2</v>
      </c>
      <c r="O13" s="8">
        <f>Kluppierungsprotokoll!O13*($A13/200)^2*PI()</f>
        <v>0</v>
      </c>
      <c r="P13" s="8">
        <f>Kluppierungsprotokoll!P13*($A13/200)^2*PI()</f>
        <v>0</v>
      </c>
    </row>
    <row r="14" spans="1:16" x14ac:dyDescent="0.25">
      <c r="A14" s="8">
        <f>Kluppierungsprotokoll!A14</f>
        <v>34</v>
      </c>
      <c r="B14" s="8">
        <f>Kluppierungsprotokoll!B14</f>
        <v>1</v>
      </c>
      <c r="C14" s="8">
        <f>Kluppierungsprotokoll!C14*($A14/200)^2*PI()</f>
        <v>9.0792027688745044E-2</v>
      </c>
      <c r="D14" s="8">
        <f>Kluppierungsprotokoll!D14*($A14/200)^2*PI()</f>
        <v>9.0792027688745044E-2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0.18158405537749009</v>
      </c>
      <c r="I14" s="8">
        <f>Kluppierungsprotokoll!I14*($A14/200)^2*PI()</f>
        <v>0</v>
      </c>
      <c r="J14" s="8">
        <f>Kluppierungsprotokoll!J14*($A14/200)^2*PI()</f>
        <v>9.0792027688745044E-2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</row>
    <row r="15" spans="1:16" x14ac:dyDescent="0.25">
      <c r="A15" s="8">
        <f>Kluppierungsprotokoll!A15</f>
        <v>38</v>
      </c>
      <c r="B15" s="8">
        <f>Kluppierungsprotokoll!B15</f>
        <v>1.3</v>
      </c>
      <c r="C15" s="8">
        <f>Kluppierungsprotokoll!C15*($A15/200)^2*PI()</f>
        <v>0</v>
      </c>
      <c r="D15" s="8">
        <f>Kluppierungsprotokoll!D15*($A15/200)^2*PI()</f>
        <v>0.68046896876754925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0.11341149479459153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</row>
    <row r="16" spans="1:16" x14ac:dyDescent="0.25">
      <c r="A16" s="8">
        <f>Kluppierungsprotokoll!A16</f>
        <v>42</v>
      </c>
      <c r="B16" s="8">
        <f>Kluppierungsprotokoll!B16</f>
        <v>1.7</v>
      </c>
      <c r="C16" s="8">
        <f>Kluppierungsprotokoll!C16*($A16/200)^2*PI()</f>
        <v>0.41563270806992952</v>
      </c>
      <c r="D16" s="8">
        <f>Kluppierungsprotokoll!D16*($A16/200)^2*PI()</f>
        <v>0.13854423602330987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0.27708847204661974</v>
      </c>
      <c r="I16" s="8">
        <f>Kluppierungsprotokoll!I16*($A16/200)^2*PI()</f>
        <v>0</v>
      </c>
      <c r="J16" s="8">
        <f>Kluppierungsprotokoll!J16*($A16/200)^2*PI()</f>
        <v>0.13854423602330987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</row>
    <row r="17" spans="1:16" x14ac:dyDescent="0.25">
      <c r="A17" s="8">
        <f>Kluppierungsprotokoll!A17</f>
        <v>46</v>
      </c>
      <c r="B17" s="8">
        <f>Kluppierungsprotokoll!B17</f>
        <v>2.1</v>
      </c>
      <c r="C17" s="8">
        <f>Kluppierungsprotokoll!C17*($A17/200)^2*PI()</f>
        <v>0.33238050274980013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0.33238050274980013</v>
      </c>
      <c r="I17" s="8">
        <f>Kluppierungsprotokoll!I17*($A17/200)^2*PI()</f>
        <v>0</v>
      </c>
      <c r="J17" s="8">
        <f>Kluppierungsprotokoll!J17*($A17/200)^2*PI()</f>
        <v>0.16619025137490007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</row>
    <row r="18" spans="1:16" x14ac:dyDescent="0.25">
      <c r="A18" s="8">
        <f>Kluppierungsprotokoll!A18</f>
        <v>50</v>
      </c>
      <c r="B18" s="8">
        <f>Kluppierungsprotokoll!B18</f>
        <v>2.5</v>
      </c>
      <c r="C18" s="8">
        <f>Kluppierungsprotokoll!C18*($A18/200)^2*PI()</f>
        <v>0.19634954084936207</v>
      </c>
      <c r="D18" s="8">
        <f>Kluppierungsprotokoll!D18*($A18/200)^2*PI()</f>
        <v>0.19634954084936207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0.58904862254808621</v>
      </c>
      <c r="I18" s="8">
        <f>Kluppierungsprotokoll!I18*($A18/200)^2*PI()</f>
        <v>0</v>
      </c>
      <c r="J18" s="8">
        <f>Kluppierungsprotokoll!J18*($A18/200)^2*PI()</f>
        <v>0.78539816339744828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</row>
    <row r="19" spans="1:16" x14ac:dyDescent="0.25">
      <c r="A19" s="8">
        <f>Kluppierungsprotokoll!A19</f>
        <v>54</v>
      </c>
      <c r="B19" s="8">
        <f>Kluppierungsprotokoll!B19</f>
        <v>2.9</v>
      </c>
      <c r="C19" s="8">
        <f>Kluppierungsprotokoll!C19*($A19/200)^2*PI()</f>
        <v>0.22902210444669593</v>
      </c>
      <c r="D19" s="8">
        <f>Kluppierungsprotokoll!D19*($A19/200)^2*PI()</f>
        <v>0</v>
      </c>
      <c r="E19" s="8">
        <f>Kluppierungsprotokoll!E19*($A19/200)^2*PI()</f>
        <v>0.22902210444669593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1.1451105222334796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</row>
    <row r="20" spans="1:16" x14ac:dyDescent="0.25">
      <c r="A20" s="8">
        <f>Kluppierungsprotokoll!A20</f>
        <v>58</v>
      </c>
      <c r="B20" s="8">
        <f>Kluppierungsprotokoll!B20</f>
        <v>3.4</v>
      </c>
      <c r="C20" s="8">
        <f>Kluppierungsprotokoll!C20*($A20/200)^2*PI()</f>
        <v>0.26420794216690158</v>
      </c>
      <c r="D20" s="8">
        <f>Kluppierungsprotokoll!D20*($A20/200)^2*PI()</f>
        <v>0.26420794216690158</v>
      </c>
      <c r="E20" s="8">
        <f>Kluppierungsprotokoll!E20*($A20/200)^2*PI()</f>
        <v>1.0568317686676063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0.79262382650070473</v>
      </c>
      <c r="I20" s="8">
        <f>Kluppierungsprotokoll!I20*($A20/200)^2*PI()</f>
        <v>0</v>
      </c>
      <c r="J20" s="8">
        <f>Kluppierungsprotokoll!J20*($A20/200)^2*PI()</f>
        <v>0.26420794216690158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</row>
    <row r="21" spans="1:16" x14ac:dyDescent="0.25">
      <c r="A21" s="8">
        <f>Kluppierungsprotokoll!A21</f>
        <v>62</v>
      </c>
      <c r="B21" s="8">
        <f>Kluppierungsprotokoll!B21</f>
        <v>3.9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1.2076282160399165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0.90572116202993735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</row>
    <row r="22" spans="1:16" x14ac:dyDescent="0.25">
      <c r="A22" s="8">
        <f>Kluppierungsprotokoll!A22</f>
        <v>66</v>
      </c>
      <c r="B22" s="8">
        <f>Kluppierungsprotokoll!B22</f>
        <v>4.5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0.34211943997592853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0.68423887995185706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</row>
    <row r="23" spans="1:16" x14ac:dyDescent="0.25">
      <c r="A23" s="8">
        <f>Kluppierungsprotokoll!A23</f>
        <v>70</v>
      </c>
      <c r="B23" s="8">
        <f>Kluppierungsprotokoll!B23</f>
        <v>5.0999999999999996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0.38484510006474959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0.38484510006474959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</row>
    <row r="24" spans="1:16" x14ac:dyDescent="0.25">
      <c r="A24" s="8">
        <f>Kluppierungsprotokoll!A24</f>
        <v>74</v>
      </c>
      <c r="B24" s="8">
        <f>Kluppierungsprotokoll!B24</f>
        <v>5.7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1.2902521028293279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</row>
    <row r="25" spans="1:16" x14ac:dyDescent="0.25">
      <c r="A25" s="8">
        <f>Kluppierungsprotokoll!A25</f>
        <v>78</v>
      </c>
      <c r="B25" s="8">
        <f>Kluppierungsprotokoll!B25</f>
        <v>6.4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0.9556724852220152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</row>
    <row r="26" spans="1:16" x14ac:dyDescent="0.25">
      <c r="A26" s="8">
        <f>Kluppierungsprotokoll!A26</f>
        <v>82</v>
      </c>
      <c r="B26" s="8">
        <f>Kluppierungsprotokoll!B26</f>
        <v>7.1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</row>
    <row r="27" spans="1:16" x14ac:dyDescent="0.25">
      <c r="A27" s="8">
        <f>Kluppierungsprotokoll!A27</f>
        <v>86</v>
      </c>
      <c r="B27" s="8">
        <f>Kluppierungsprotokoll!B27</f>
        <v>7.8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</row>
    <row r="28" spans="1:16" x14ac:dyDescent="0.25">
      <c r="A28" s="8">
        <f>Kluppierungsprotokoll!A28</f>
        <v>90</v>
      </c>
      <c r="B28" s="8">
        <f>Kluppierungsprotokoll!B28</f>
        <v>8.6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</row>
    <row r="29" spans="1:16" x14ac:dyDescent="0.25">
      <c r="A29" s="8">
        <f>Kluppierungsprotokoll!A29</f>
        <v>94</v>
      </c>
      <c r="B29" s="8">
        <f>Kluppierungsprotokoll!B29</f>
        <v>9.4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</row>
    <row r="30" spans="1:16" x14ac:dyDescent="0.25">
      <c r="A30" s="8">
        <f>Kluppierungsprotokoll!A30</f>
        <v>98</v>
      </c>
      <c r="B30" s="8">
        <f>Kluppierungsprotokoll!B30</f>
        <v>10.199999999999999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</row>
    <row r="31" spans="1:16" x14ac:dyDescent="0.25">
      <c r="A31" s="8">
        <f>Kluppierungsprotokoll!A31</f>
        <v>102</v>
      </c>
      <c r="B31" s="8">
        <f>Kluppierungsprotokoll!B31</f>
        <v>11.1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</row>
    <row r="32" spans="1:16" x14ac:dyDescent="0.25">
      <c r="A32" s="8">
        <f>Kluppierungsprotokoll!A32</f>
        <v>106</v>
      </c>
      <c r="B32" s="8">
        <f>Kluppierungsprotokoll!B32</f>
        <v>12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</row>
    <row r="33" spans="1:16" x14ac:dyDescent="0.25">
      <c r="A33" s="8">
        <f>Kluppierungsprotokoll!A33</f>
        <v>110</v>
      </c>
      <c r="B33" s="8">
        <f>Kluppierungsprotokoll!B33</f>
        <v>13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</row>
    <row r="34" spans="1:16" x14ac:dyDescent="0.25">
      <c r="A34" s="8">
        <f>Kluppierungsprotokoll!A34</f>
        <v>114</v>
      </c>
      <c r="B34" s="8">
        <f>Kluppierungsprotokoll!B34</f>
        <v>14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</row>
    <row r="53" spans="1:17" x14ac:dyDescent="0.25">
      <c r="A53" s="2" t="s">
        <v>24</v>
      </c>
      <c r="B53" s="2" t="s">
        <v>23</v>
      </c>
      <c r="C53" s="2">
        <f>SUM(C9:C51)</f>
        <v>1.5990706606772047</v>
      </c>
      <c r="D53" s="2">
        <f t="shared" ref="D53:P53" si="0">SUM(D9:D51)</f>
        <v>4.900884539600078</v>
      </c>
      <c r="E53" s="2">
        <f t="shared" si="0"/>
        <v>5.4663712172462402</v>
      </c>
      <c r="F53" s="2">
        <f t="shared" si="0"/>
        <v>0</v>
      </c>
      <c r="G53" s="2">
        <f t="shared" si="0"/>
        <v>0</v>
      </c>
      <c r="H53" s="2">
        <f t="shared" si="0"/>
        <v>5.7073313737765767</v>
      </c>
      <c r="I53" s="2">
        <f t="shared" si="0"/>
        <v>0</v>
      </c>
      <c r="J53" s="2">
        <f t="shared" si="0"/>
        <v>1.5585441154458963</v>
      </c>
      <c r="K53" s="2">
        <f t="shared" si="0"/>
        <v>0</v>
      </c>
      <c r="L53" s="2">
        <f t="shared" si="0"/>
        <v>0</v>
      </c>
      <c r="M53" s="2">
        <f t="shared" si="0"/>
        <v>5.3092915845667513E-2</v>
      </c>
      <c r="N53" s="2">
        <f t="shared" si="0"/>
        <v>0.55166366997036775</v>
      </c>
      <c r="O53" s="2">
        <f t="shared" si="0"/>
        <v>0</v>
      </c>
      <c r="P53" s="2">
        <f t="shared" si="0"/>
        <v>5.3407075111026485E-2</v>
      </c>
      <c r="Q53" s="2">
        <f>SUM(C53:P53)</f>
        <v>19.890365567673054</v>
      </c>
    </row>
    <row r="54" spans="1:17" x14ac:dyDescent="0.25">
      <c r="A54" s="2" t="s">
        <v>24</v>
      </c>
      <c r="B54" s="2" t="s">
        <v>26</v>
      </c>
      <c r="C54" s="2">
        <f>C53/$B$6</f>
        <v>1.8503479063610331</v>
      </c>
      <c r="D54" s="2">
        <f t="shared" ref="D54:P54" si="1">D53/$B$6</f>
        <v>5.6710073358019883</v>
      </c>
      <c r="E54" s="2">
        <f t="shared" si="1"/>
        <v>6.3253543360868321</v>
      </c>
      <c r="F54" s="2">
        <f t="shared" ref="F54" si="2">F53/$B$6</f>
        <v>0</v>
      </c>
      <c r="G54" s="2">
        <f t="shared" si="1"/>
        <v>0</v>
      </c>
      <c r="H54" s="2">
        <f t="shared" si="1"/>
        <v>6.6041788634304295</v>
      </c>
      <c r="I54" s="2">
        <f t="shared" si="1"/>
        <v>0</v>
      </c>
      <c r="J54" s="2">
        <f t="shared" si="1"/>
        <v>1.8034530380072857</v>
      </c>
      <c r="K54" s="2">
        <f t="shared" si="1"/>
        <v>0</v>
      </c>
      <c r="L54" s="2">
        <f t="shared" si="1"/>
        <v>0</v>
      </c>
      <c r="M54" s="2">
        <f t="shared" si="1"/>
        <v>6.1435912804521542E-2</v>
      </c>
      <c r="N54" s="2">
        <f t="shared" si="1"/>
        <v>0.63835185138899297</v>
      </c>
      <c r="O54" s="2">
        <f t="shared" si="1"/>
        <v>0</v>
      </c>
      <c r="P54" s="2">
        <f t="shared" si="1"/>
        <v>6.1799438915790893E-2</v>
      </c>
      <c r="Q54" s="2">
        <f>SUM(C54:P54)</f>
        <v>23.015928682796879</v>
      </c>
    </row>
    <row r="55" spans="1:17" x14ac:dyDescent="0.25">
      <c r="A55" s="2" t="s">
        <v>24</v>
      </c>
      <c r="B55" s="2" t="s">
        <v>31</v>
      </c>
      <c r="C55" s="2">
        <f>C54/$Q54</f>
        <v>8.0394231832325094E-2</v>
      </c>
      <c r="D55" s="2">
        <f t="shared" ref="D55:P55" si="3">D54/$Q54</f>
        <v>0.2463948952031968</v>
      </c>
      <c r="E55" s="2">
        <f t="shared" si="3"/>
        <v>0.27482507541895024</v>
      </c>
      <c r="F55" s="2">
        <f t="shared" ref="F55" si="4">F54/$Q54</f>
        <v>0</v>
      </c>
      <c r="G55" s="2">
        <f t="shared" si="3"/>
        <v>0</v>
      </c>
      <c r="H55" s="2">
        <f t="shared" si="3"/>
        <v>0.28693949109977407</v>
      </c>
      <c r="I55" s="2">
        <f t="shared" si="3"/>
        <v>0</v>
      </c>
      <c r="J55" s="2">
        <f t="shared" si="3"/>
        <v>7.835673558352943E-2</v>
      </c>
      <c r="K55" s="2">
        <f t="shared" si="3"/>
        <v>0</v>
      </c>
      <c r="L55" s="2">
        <f t="shared" si="3"/>
        <v>0</v>
      </c>
      <c r="M55" s="2">
        <f t="shared" si="3"/>
        <v>2.6692780313679653E-3</v>
      </c>
      <c r="N55" s="2">
        <f t="shared" si="3"/>
        <v>2.7735220254923944E-2</v>
      </c>
      <c r="O55" s="2">
        <f t="shared" si="3"/>
        <v>0</v>
      </c>
      <c r="P55" s="2">
        <f t="shared" si="3"/>
        <v>2.6850725759322725E-3</v>
      </c>
      <c r="Q55" s="2">
        <f>SUM(C55:P55)</f>
        <v>0.99999999999999978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30</v>
      </c>
    </row>
    <row r="2" spans="1:16" x14ac:dyDescent="0.25">
      <c r="A2" s="10" t="s">
        <v>32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0.86419999999999997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14</v>
      </c>
      <c r="B9" s="7">
        <f>Kluppierungsprotokoll!B9</f>
        <v>0.1</v>
      </c>
      <c r="C9" s="7">
        <f>Kluppierungsprotokoll!C9*$B9</f>
        <v>0</v>
      </c>
      <c r="D9" s="7">
        <f>Kluppierungsprotokoll!D9*$B9</f>
        <v>2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0.70000000000000007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0.70000000000000007</v>
      </c>
      <c r="O9" s="7">
        <f>Kluppierungsprotokoll!O9*$B9</f>
        <v>0</v>
      </c>
      <c r="P9" s="7">
        <f>Kluppierungsprotokoll!P9*$B9</f>
        <v>0.1</v>
      </c>
    </row>
    <row r="10" spans="1:16" x14ac:dyDescent="0.25">
      <c r="A10" s="8">
        <f>Kluppierungsprotokoll!A10</f>
        <v>18</v>
      </c>
      <c r="B10" s="8">
        <f>Kluppierungsprotokoll!B10</f>
        <v>0.2</v>
      </c>
      <c r="C10" s="8">
        <f>Kluppierungsprotokoll!C10*$B10</f>
        <v>0</v>
      </c>
      <c r="D10" s="8">
        <f>Kluppierungsprotokoll!D10*$B10</f>
        <v>3.8000000000000003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0.8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1.8</v>
      </c>
      <c r="O10" s="8">
        <f>Kluppierungsprotokoll!O10*$B10</f>
        <v>0</v>
      </c>
      <c r="P10" s="8">
        <f>Kluppierungsprotokoll!P10*$B10</f>
        <v>0</v>
      </c>
    </row>
    <row r="11" spans="1:16" x14ac:dyDescent="0.25">
      <c r="A11" s="8">
        <f>Kluppierungsprotokoll!A11</f>
        <v>22</v>
      </c>
      <c r="B11" s="8">
        <f>Kluppierungsprotokoll!B11</f>
        <v>0.3</v>
      </c>
      <c r="C11" s="8">
        <f>Kluppierungsprotokoll!C11*$B11</f>
        <v>0</v>
      </c>
      <c r="D11" s="8">
        <f>Kluppierungsprotokoll!D11*$B11</f>
        <v>7.8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1.2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0.3</v>
      </c>
      <c r="O11" s="8">
        <f>Kluppierungsprotokoll!O11*$B11</f>
        <v>0</v>
      </c>
      <c r="P11" s="8">
        <f>Kluppierungsprotokoll!P11*$B11</f>
        <v>0.3</v>
      </c>
    </row>
    <row r="12" spans="1:16" x14ac:dyDescent="0.25">
      <c r="A12" s="8">
        <f>Kluppierungsprotokoll!A12</f>
        <v>26</v>
      </c>
      <c r="B12" s="8">
        <f>Kluppierungsprotokoll!B12</f>
        <v>0.5</v>
      </c>
      <c r="C12" s="8">
        <f>Kluppierungsprotokoll!C12*$B12</f>
        <v>0</v>
      </c>
      <c r="D12" s="8">
        <f>Kluppierungsprotokoll!D12*$B12</f>
        <v>8.5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0.5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0.5</v>
      </c>
      <c r="N12" s="8">
        <f>Kluppierungsprotokoll!N12*$B12</f>
        <v>1</v>
      </c>
      <c r="O12" s="8">
        <f>Kluppierungsprotokoll!O12*$B12</f>
        <v>0</v>
      </c>
      <c r="P12" s="8">
        <f>Kluppierungsprotokoll!P12*$B12</f>
        <v>0</v>
      </c>
    </row>
    <row r="13" spans="1:16" x14ac:dyDescent="0.25">
      <c r="A13" s="8">
        <f>Kluppierungsprotokoll!A13</f>
        <v>30</v>
      </c>
      <c r="B13" s="8">
        <f>Kluppierungsprotokoll!B13</f>
        <v>0.7</v>
      </c>
      <c r="C13" s="8">
        <f>Kluppierungsprotokoll!C13*$B13</f>
        <v>0.7</v>
      </c>
      <c r="D13" s="8">
        <f>Kluppierungsprotokoll!D13*$B13</f>
        <v>8.3999999999999986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0.7</v>
      </c>
      <c r="O13" s="8">
        <f>Kluppierungsprotokoll!O13*$B13</f>
        <v>0</v>
      </c>
      <c r="P13" s="8">
        <f>Kluppierungsprotokoll!P13*$B13</f>
        <v>0</v>
      </c>
    </row>
    <row r="14" spans="1:16" x14ac:dyDescent="0.25">
      <c r="A14" s="8">
        <f>Kluppierungsprotokoll!A14</f>
        <v>34</v>
      </c>
      <c r="B14" s="8">
        <f>Kluppierungsprotokoll!B14</f>
        <v>1</v>
      </c>
      <c r="C14" s="8">
        <f>Kluppierungsprotokoll!C14*$B14</f>
        <v>1</v>
      </c>
      <c r="D14" s="8">
        <f>Kluppierungsprotokoll!D14*$B14</f>
        <v>1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2</v>
      </c>
      <c r="I14" s="8">
        <f>Kluppierungsprotokoll!I14*$B14</f>
        <v>0</v>
      </c>
      <c r="J14" s="8">
        <f>Kluppierungsprotokoll!J14*$B14</f>
        <v>1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</row>
    <row r="15" spans="1:16" x14ac:dyDescent="0.25">
      <c r="A15" s="8">
        <f>Kluppierungsprotokoll!A15</f>
        <v>38</v>
      </c>
      <c r="B15" s="8">
        <f>Kluppierungsprotokoll!B15</f>
        <v>1.3</v>
      </c>
      <c r="C15" s="8">
        <f>Kluppierungsprotokoll!C15*$B15</f>
        <v>0</v>
      </c>
      <c r="D15" s="8">
        <f>Kluppierungsprotokoll!D15*$B15</f>
        <v>7.8000000000000007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1.3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</row>
    <row r="16" spans="1:16" x14ac:dyDescent="0.25">
      <c r="A16" s="8">
        <f>Kluppierungsprotokoll!A16</f>
        <v>42</v>
      </c>
      <c r="B16" s="8">
        <f>Kluppierungsprotokoll!B16</f>
        <v>1.7</v>
      </c>
      <c r="C16" s="8">
        <f>Kluppierungsprotokoll!C16*$B16</f>
        <v>5.0999999999999996</v>
      </c>
      <c r="D16" s="8">
        <f>Kluppierungsprotokoll!D16*$B16</f>
        <v>1.7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3.4</v>
      </c>
      <c r="I16" s="8">
        <f>Kluppierungsprotokoll!I16*$B16</f>
        <v>0</v>
      </c>
      <c r="J16" s="8">
        <f>Kluppierungsprotokoll!J16*$B16</f>
        <v>1.7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</row>
    <row r="17" spans="1:16" x14ac:dyDescent="0.25">
      <c r="A17" s="8">
        <f>Kluppierungsprotokoll!A17</f>
        <v>46</v>
      </c>
      <c r="B17" s="8">
        <f>Kluppierungsprotokoll!B17</f>
        <v>2.1</v>
      </c>
      <c r="C17" s="8">
        <f>Kluppierungsprotokoll!C17*$B17</f>
        <v>4.2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4.2</v>
      </c>
      <c r="I17" s="8">
        <f>Kluppierungsprotokoll!I17*$B17</f>
        <v>0</v>
      </c>
      <c r="J17" s="8">
        <f>Kluppierungsprotokoll!J17*$B17</f>
        <v>2.1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</row>
    <row r="18" spans="1:16" x14ac:dyDescent="0.25">
      <c r="A18" s="8">
        <f>Kluppierungsprotokoll!A18</f>
        <v>50</v>
      </c>
      <c r="B18" s="8">
        <f>Kluppierungsprotokoll!B18</f>
        <v>2.5</v>
      </c>
      <c r="C18" s="8">
        <f>Kluppierungsprotokoll!C18*$B18</f>
        <v>2.5</v>
      </c>
      <c r="D18" s="8">
        <f>Kluppierungsprotokoll!D18*$B18</f>
        <v>2.5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7.5</v>
      </c>
      <c r="I18" s="8">
        <f>Kluppierungsprotokoll!I18*$B18</f>
        <v>0</v>
      </c>
      <c r="J18" s="8">
        <f>Kluppierungsprotokoll!J18*$B18</f>
        <v>10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</row>
    <row r="19" spans="1:16" x14ac:dyDescent="0.25">
      <c r="A19" s="8">
        <f>Kluppierungsprotokoll!A19</f>
        <v>54</v>
      </c>
      <c r="B19" s="8">
        <f>Kluppierungsprotokoll!B19</f>
        <v>2.9</v>
      </c>
      <c r="C19" s="8">
        <f>Kluppierungsprotokoll!C19*$B19</f>
        <v>2.9</v>
      </c>
      <c r="D19" s="8">
        <f>Kluppierungsprotokoll!D19*$B19</f>
        <v>0</v>
      </c>
      <c r="E19" s="8">
        <f>Kluppierungsprotokoll!E19*$B19</f>
        <v>2.9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14.5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</row>
    <row r="20" spans="1:16" x14ac:dyDescent="0.25">
      <c r="A20" s="8">
        <f>Kluppierungsprotokoll!A20</f>
        <v>58</v>
      </c>
      <c r="B20" s="8">
        <f>Kluppierungsprotokoll!B20</f>
        <v>3.4</v>
      </c>
      <c r="C20" s="8">
        <f>Kluppierungsprotokoll!C20*$B20</f>
        <v>3.4</v>
      </c>
      <c r="D20" s="8">
        <f>Kluppierungsprotokoll!D20*$B20</f>
        <v>3.4</v>
      </c>
      <c r="E20" s="8">
        <f>Kluppierungsprotokoll!E20*$B20</f>
        <v>13.6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10.199999999999999</v>
      </c>
      <c r="I20" s="8">
        <f>Kluppierungsprotokoll!I20*$B20</f>
        <v>0</v>
      </c>
      <c r="J20" s="8">
        <f>Kluppierungsprotokoll!J20*$B20</f>
        <v>3.4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</row>
    <row r="21" spans="1:16" x14ac:dyDescent="0.25">
      <c r="A21" s="8">
        <f>Kluppierungsprotokoll!A21</f>
        <v>62</v>
      </c>
      <c r="B21" s="8">
        <f>Kluppierungsprotokoll!B21</f>
        <v>3.9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15.6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11.7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</row>
    <row r="22" spans="1:16" x14ac:dyDescent="0.25">
      <c r="A22" s="8">
        <f>Kluppierungsprotokoll!A22</f>
        <v>66</v>
      </c>
      <c r="B22" s="8">
        <f>Kluppierungsprotokoll!B22</f>
        <v>4.5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4.5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9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</row>
    <row r="23" spans="1:16" x14ac:dyDescent="0.25">
      <c r="A23" s="8">
        <f>Kluppierungsprotokoll!A23</f>
        <v>70</v>
      </c>
      <c r="B23" s="8">
        <f>Kluppierungsprotokoll!B23</f>
        <v>5.0999999999999996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5.0999999999999996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5.0999999999999996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</row>
    <row r="24" spans="1:16" x14ac:dyDescent="0.25">
      <c r="A24" s="8">
        <f>Kluppierungsprotokoll!A24</f>
        <v>74</v>
      </c>
      <c r="B24" s="8">
        <f>Kluppierungsprotokoll!B24</f>
        <v>5.7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17.100000000000001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</row>
    <row r="25" spans="1:16" x14ac:dyDescent="0.25">
      <c r="A25" s="8">
        <f>Kluppierungsprotokoll!A25</f>
        <v>78</v>
      </c>
      <c r="B25" s="8">
        <f>Kluppierungsprotokoll!B25</f>
        <v>6.4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12.8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</row>
    <row r="26" spans="1:16" x14ac:dyDescent="0.25">
      <c r="A26" s="8">
        <f>Kluppierungsprotokoll!A26</f>
        <v>82</v>
      </c>
      <c r="B26" s="8">
        <f>Kluppierungsprotokoll!B26</f>
        <v>7.1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</row>
    <row r="27" spans="1:16" x14ac:dyDescent="0.25">
      <c r="A27" s="8">
        <f>Kluppierungsprotokoll!A27</f>
        <v>86</v>
      </c>
      <c r="B27" s="8">
        <f>Kluppierungsprotokoll!B27</f>
        <v>7.8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</row>
    <row r="28" spans="1:16" x14ac:dyDescent="0.25">
      <c r="A28" s="8">
        <f>Kluppierungsprotokoll!A28</f>
        <v>90</v>
      </c>
      <c r="B28" s="8">
        <f>Kluppierungsprotokoll!B28</f>
        <v>8.6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</row>
    <row r="29" spans="1:16" x14ac:dyDescent="0.25">
      <c r="A29" s="8">
        <f>Kluppierungsprotokoll!A29</f>
        <v>94</v>
      </c>
      <c r="B29" s="8">
        <f>Kluppierungsprotokoll!B29</f>
        <v>9.4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</row>
    <row r="30" spans="1:16" x14ac:dyDescent="0.25">
      <c r="A30" s="8">
        <f>Kluppierungsprotokoll!A30</f>
        <v>98</v>
      </c>
      <c r="B30" s="8">
        <f>Kluppierungsprotokoll!B30</f>
        <v>10.199999999999999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</row>
    <row r="31" spans="1:16" x14ac:dyDescent="0.25">
      <c r="A31" s="8">
        <f>Kluppierungsprotokoll!A31</f>
        <v>102</v>
      </c>
      <c r="B31" s="8">
        <f>Kluppierungsprotokoll!B31</f>
        <v>11.1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</row>
    <row r="32" spans="1:16" x14ac:dyDescent="0.25">
      <c r="A32" s="8">
        <f>Kluppierungsprotokoll!A32</f>
        <v>106</v>
      </c>
      <c r="B32" s="8">
        <f>Kluppierungsprotokoll!B32</f>
        <v>12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</row>
    <row r="33" spans="1:16" x14ac:dyDescent="0.25">
      <c r="A33" s="8">
        <f>Kluppierungsprotokoll!A33</f>
        <v>110</v>
      </c>
      <c r="B33" s="8">
        <f>Kluppierungsprotokoll!B33</f>
        <v>13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</row>
    <row r="34" spans="1:16" x14ac:dyDescent="0.25">
      <c r="A34" s="8">
        <f>Kluppierungsprotokoll!A34</f>
        <v>114</v>
      </c>
      <c r="B34" s="8">
        <f>Kluppierungsprotokoll!B34</f>
        <v>14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</row>
    <row r="53" spans="1:17" x14ac:dyDescent="0.25">
      <c r="A53" s="2" t="s">
        <v>25</v>
      </c>
      <c r="B53" s="2" t="s">
        <v>23</v>
      </c>
      <c r="C53" s="2">
        <f>SUM(C9:C51)</f>
        <v>19.799999999999997</v>
      </c>
      <c r="D53" s="2">
        <f t="shared" ref="D53:P53" si="0">SUM(D9:D51)</f>
        <v>46.9</v>
      </c>
      <c r="E53" s="2">
        <f t="shared" si="0"/>
        <v>71.600000000000009</v>
      </c>
      <c r="F53" s="2">
        <f t="shared" ref="F53" si="1">SUM(F9:F51)</f>
        <v>0</v>
      </c>
      <c r="G53" s="2">
        <f t="shared" si="0"/>
        <v>0</v>
      </c>
      <c r="H53" s="2">
        <f t="shared" si="0"/>
        <v>70.8</v>
      </c>
      <c r="I53" s="2">
        <f t="shared" si="0"/>
        <v>0</v>
      </c>
      <c r="J53" s="2">
        <f t="shared" si="0"/>
        <v>19.5</v>
      </c>
      <c r="K53" s="2">
        <f t="shared" si="0"/>
        <v>0</v>
      </c>
      <c r="L53" s="2">
        <f t="shared" si="0"/>
        <v>0</v>
      </c>
      <c r="M53" s="2">
        <f t="shared" si="0"/>
        <v>0.5</v>
      </c>
      <c r="N53" s="2">
        <f t="shared" si="0"/>
        <v>4.5</v>
      </c>
      <c r="O53" s="2">
        <f t="shared" si="0"/>
        <v>0</v>
      </c>
      <c r="P53" s="2">
        <f t="shared" si="0"/>
        <v>0.4</v>
      </c>
      <c r="Q53" s="2">
        <f>SUM(C53:P53)</f>
        <v>234.00000000000003</v>
      </c>
    </row>
    <row r="54" spans="1:17" x14ac:dyDescent="0.25">
      <c r="A54" s="2" t="s">
        <v>25</v>
      </c>
      <c r="B54" s="2" t="s">
        <v>26</v>
      </c>
      <c r="C54" s="2">
        <f>C53/$B$6</f>
        <v>22.911363110391111</v>
      </c>
      <c r="D54" s="2">
        <f t="shared" ref="D54:P54" si="2">D53/$B$6</f>
        <v>54.269844943300164</v>
      </c>
      <c r="E54" s="2">
        <f t="shared" si="2"/>
        <v>82.851191853737575</v>
      </c>
      <c r="F54" s="2">
        <f t="shared" ref="F54" si="3">F53/$B$6</f>
        <v>0</v>
      </c>
      <c r="G54" s="2">
        <f t="shared" si="2"/>
        <v>0</v>
      </c>
      <c r="H54" s="2">
        <f t="shared" si="2"/>
        <v>81.925480212913683</v>
      </c>
      <c r="I54" s="2">
        <f t="shared" si="2"/>
        <v>0</v>
      </c>
      <c r="J54" s="2">
        <f t="shared" si="2"/>
        <v>22.564221245082159</v>
      </c>
      <c r="K54" s="2">
        <f t="shared" si="2"/>
        <v>0</v>
      </c>
      <c r="L54" s="2">
        <f t="shared" si="2"/>
        <v>0</v>
      </c>
      <c r="M54" s="2">
        <f t="shared" si="2"/>
        <v>0.57856977551492716</v>
      </c>
      <c r="N54" s="2">
        <f t="shared" si="2"/>
        <v>5.2071279796343442</v>
      </c>
      <c r="O54" s="2">
        <f t="shared" si="2"/>
        <v>0</v>
      </c>
      <c r="P54" s="2">
        <f t="shared" si="2"/>
        <v>0.46285582041194173</v>
      </c>
      <c r="Q54" s="2">
        <f>SUM(C54:P54)</f>
        <v>270.77065494098588</v>
      </c>
    </row>
    <row r="55" spans="1:17" x14ac:dyDescent="0.25">
      <c r="A55" s="2" t="s">
        <v>25</v>
      </c>
      <c r="B55" s="2" t="s">
        <v>31</v>
      </c>
      <c r="C55" s="2">
        <f>C54/$Q54</f>
        <v>8.4615384615384606E-2</v>
      </c>
      <c r="D55" s="2">
        <f t="shared" ref="D55:P55" si="4">D54/$Q54</f>
        <v>0.20042735042735044</v>
      </c>
      <c r="E55" s="2">
        <f t="shared" si="4"/>
        <v>0.30598290598290606</v>
      </c>
      <c r="F55" s="2">
        <f t="shared" ref="F55" si="5">F54/$Q54</f>
        <v>0</v>
      </c>
      <c r="G55" s="2">
        <f t="shared" si="4"/>
        <v>0</v>
      </c>
      <c r="H55" s="2">
        <f t="shared" si="4"/>
        <v>0.3025641025641026</v>
      </c>
      <c r="I55" s="2">
        <f t="shared" si="4"/>
        <v>0</v>
      </c>
      <c r="J55" s="2">
        <f t="shared" si="4"/>
        <v>8.3333333333333343E-2</v>
      </c>
      <c r="K55" s="2">
        <f t="shared" si="4"/>
        <v>0</v>
      </c>
      <c r="L55" s="2">
        <f t="shared" si="4"/>
        <v>0</v>
      </c>
      <c r="M55" s="2">
        <f t="shared" si="4"/>
        <v>2.136752136752137E-3</v>
      </c>
      <c r="N55" s="2">
        <f t="shared" si="4"/>
        <v>1.9230769230769232E-2</v>
      </c>
      <c r="O55" s="2">
        <f t="shared" si="4"/>
        <v>0</v>
      </c>
      <c r="P55" s="2">
        <f t="shared" si="4"/>
        <v>1.7094017094017096E-3</v>
      </c>
      <c r="Q55" s="2">
        <f>SUM(C55:P55)</f>
        <v>1.0000000000000002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Silja Holdener</cp:lastModifiedBy>
  <dcterms:created xsi:type="dcterms:W3CDTF">2022-03-10T11:48:40Z</dcterms:created>
  <dcterms:modified xsi:type="dcterms:W3CDTF">2023-09-27T08:54:58Z</dcterms:modified>
</cp:coreProperties>
</file>