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E30" i="6"/>
  <c r="Q30" i="6"/>
  <c r="I30" i="6"/>
  <c r="F30" i="6"/>
  <c r="R30" i="6"/>
  <c r="G30" i="6"/>
  <c r="S30" i="6"/>
  <c r="H30" i="6"/>
  <c r="J30" i="6"/>
  <c r="L30" i="6"/>
  <c r="N30" i="6"/>
  <c r="K30" i="6"/>
  <c r="M30" i="6"/>
  <c r="E30" i="5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<sst xmlns="http://schemas.openxmlformats.org/spreadsheetml/2006/main" count="155" uniqueCount="52">
  <si>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</si>
  <si>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</si>
  <si>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</si>
  <si>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</si>
  <si>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</si>
  <si>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</si>
  <si>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</si>
  <si>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</si>
  <si>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</si>
  <si>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</si>
  <si>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</si>
  <si>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</si>
  <si>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</si>
  <si>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</si>
  <si>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</si>
  <si>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</si>
  <si>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</si>
  <si>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</si>
  <si>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</si>
  <si>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</si>
  <si>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</si>
  <si>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</si>
  <si>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</si>
  <si>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</si>
  <si>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</si>
  <si>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</si>
  <si>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</si>
  <si>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</si>
  <si>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</si>
  <si>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</si>
  <si>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</si>
  <si>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</si>
  <si>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</si>
  <si>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</si>
  <si>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</si>
  <si>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</si>
  <si>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</si>
  <si>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</si>
  <si>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</si>
  <si>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</si>
  <si>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</si>
  <si>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</si>
  <si>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</si>
  <si>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</si>
  <si>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</si>
  <si>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</si>
  <si>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</si>
  <si>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</si>
  <si>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</si>
  <si>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</si>
  <si>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Christoph Hitz</t>
  </si>
  <si>
    <t>Weiserfläche 03 Blatterberg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</si>
</sst>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F14" sqref="F14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44085</v>
      </c>
    </row>
    <row r="5" spans="1:19" x14ac:dyDescent="0.25">
      <c r="A5" s="13" t="s">
        <v>17</v>
      </c>
      <c r="B5" s="10" t="s">
        <v>50</v>
      </c>
    </row>
    <row r="6" spans="1:19" x14ac:dyDescent="0.25">
      <c r="A6" s="13" t="s">
        <v>18</v>
      </c>
      <c r="B6" s="6">
        <v>1.3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/>
      <c r="D9" s="7">
        <v>3</v>
      </c>
      <c r="E9" s="7"/>
      <c r="F9" s="7"/>
      <c r="G9" s="7"/>
      <c r="H9" s="7"/>
      <c r="I9" s="7">
        <v>11</v>
      </c>
      <c r="J9" s="7">
        <v>1</v>
      </c>
      <c r="K9" s="7"/>
      <c r="L9" s="7"/>
      <c r="M9" s="7"/>
      <c r="N9" s="7"/>
      <c r="O9" s="7">
        <v>1</v>
      </c>
      <c r="P9" s="7"/>
      <c r="Q9" s="7"/>
      <c r="R9" s="7"/>
      <c r="S9" s="7">
        <v>1</v>
      </c>
    </row>
    <row r="10" spans="1:19" x14ac:dyDescent="0.25">
      <c r="A10" s="8">
        <v>18</v>
      </c>
      <c r="B10" s="8">
        <v>0.25</v>
      </c>
      <c r="C10" s="8"/>
      <c r="D10" s="8">
        <v>2</v>
      </c>
      <c r="E10" s="8"/>
      <c r="F10" s="8"/>
      <c r="G10" s="8"/>
      <c r="H10" s="8"/>
      <c r="I10" s="8">
        <v>6</v>
      </c>
      <c r="J10" s="8"/>
      <c r="K10" s="8">
        <v>1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22</v>
      </c>
      <c r="B11" s="8">
        <v>0.4</v>
      </c>
      <c r="C11" s="8"/>
      <c r="D11" s="8">
        <v>4</v>
      </c>
      <c r="E11" s="8"/>
      <c r="F11" s="8"/>
      <c r="G11" s="8"/>
      <c r="H11" s="8"/>
      <c r="I11" s="8">
        <v>10</v>
      </c>
      <c r="J11" s="8"/>
      <c r="K11" s="8">
        <v>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26</v>
      </c>
      <c r="B12" s="8">
        <v>0.6</v>
      </c>
      <c r="C12" s="8">
        <v>2</v>
      </c>
      <c r="D12" s="8">
        <v>3</v>
      </c>
      <c r="E12" s="8"/>
      <c r="F12" s="8"/>
      <c r="G12" s="8"/>
      <c r="H12" s="8"/>
      <c r="I12" s="8">
        <v>4</v>
      </c>
      <c r="J12" s="8"/>
      <c r="K12" s="8">
        <v>3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30</v>
      </c>
      <c r="B13" s="8">
        <v>0.85</v>
      </c>
      <c r="C13" s="8"/>
      <c r="D13" s="8">
        <v>1</v>
      </c>
      <c r="E13" s="8"/>
      <c r="F13" s="8"/>
      <c r="G13" s="8"/>
      <c r="H13" s="8"/>
      <c r="I13" s="8">
        <v>12</v>
      </c>
      <c r="J13" s="8"/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1.1499999999999999</v>
      </c>
      <c r="C14" s="8"/>
      <c r="D14" s="8">
        <v>2</v>
      </c>
      <c r="E14" s="8"/>
      <c r="F14" s="8"/>
      <c r="G14" s="8"/>
      <c r="H14" s="8"/>
      <c r="I14" s="8">
        <v>3</v>
      </c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8">
        <v>1.45</v>
      </c>
      <c r="C15" s="8"/>
      <c r="D15" s="8"/>
      <c r="E15" s="8"/>
      <c r="F15" s="8"/>
      <c r="G15" s="8"/>
      <c r="H15" s="8"/>
      <c r="I15" s="8">
        <v>12</v>
      </c>
      <c r="J15" s="8">
        <v>2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42</v>
      </c>
      <c r="B16" s="8">
        <v>1.8</v>
      </c>
      <c r="C16" s="8"/>
      <c r="D16" s="8">
        <v>6</v>
      </c>
      <c r="E16" s="8"/>
      <c r="F16" s="8"/>
      <c r="G16" s="8"/>
      <c r="H16" s="8"/>
      <c r="I16" s="8">
        <v>3</v>
      </c>
      <c r="J16" s="8">
        <v>1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2.2000000000000002</v>
      </c>
      <c r="C17" s="8"/>
      <c r="D17" s="8">
        <v>4</v>
      </c>
      <c r="E17" s="8"/>
      <c r="F17" s="8"/>
      <c r="G17" s="8"/>
      <c r="H17" s="8"/>
      <c r="I17" s="8">
        <v>7</v>
      </c>
      <c r="J17" s="8"/>
      <c r="K17" s="8"/>
      <c r="L17" s="8">
        <v>1</v>
      </c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2.7</v>
      </c>
      <c r="C18" s="8"/>
      <c r="D18" s="8">
        <v>7</v>
      </c>
      <c r="E18" s="8"/>
      <c r="F18" s="8"/>
      <c r="G18" s="8"/>
      <c r="H18" s="8"/>
      <c r="I18" s="8">
        <v>5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3.2</v>
      </c>
      <c r="C19" s="8"/>
      <c r="D19" s="8">
        <v>4</v>
      </c>
      <c r="E19" s="8"/>
      <c r="F19" s="8"/>
      <c r="G19" s="8"/>
      <c r="H19" s="8"/>
      <c r="I19" s="8">
        <v>4</v>
      </c>
      <c r="J19" s="8">
        <v>2</v>
      </c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3.7</v>
      </c>
      <c r="C20" s="8">
        <v>1</v>
      </c>
      <c r="D20" s="8">
        <v>4</v>
      </c>
      <c r="E20" s="8"/>
      <c r="F20" s="8"/>
      <c r="G20" s="8"/>
      <c r="H20" s="8"/>
      <c r="I20" s="8">
        <v>7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4.2</v>
      </c>
      <c r="C21" s="8"/>
      <c r="D21" s="8">
        <v>3</v>
      </c>
      <c r="E21" s="8"/>
      <c r="F21" s="8"/>
      <c r="G21" s="8"/>
      <c r="H21" s="8"/>
      <c r="I21" s="8">
        <v>7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4.8</v>
      </c>
      <c r="C22" s="8"/>
      <c r="D22" s="8">
        <v>5</v>
      </c>
      <c r="E22" s="8"/>
      <c r="F22" s="8"/>
      <c r="G22" s="8"/>
      <c r="H22" s="8"/>
      <c r="I22" s="8">
        <v>5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5.4</v>
      </c>
      <c r="C23" s="8"/>
      <c r="D23" s="8">
        <v>1</v>
      </c>
      <c r="E23" s="8"/>
      <c r="F23" s="8"/>
      <c r="G23" s="8"/>
      <c r="H23" s="8"/>
      <c r="I23" s="8">
        <v>7</v>
      </c>
      <c r="J23" s="8"/>
      <c r="K23" s="8">
        <v>1</v>
      </c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6</v>
      </c>
      <c r="C24" s="8"/>
      <c r="D24" s="8"/>
      <c r="E24" s="8"/>
      <c r="F24" s="8"/>
      <c r="G24" s="8"/>
      <c r="H24" s="8"/>
      <c r="I24" s="8">
        <v>6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6.6</v>
      </c>
      <c r="C25" s="8"/>
      <c r="D25" s="8">
        <v>1</v>
      </c>
      <c r="E25" s="8"/>
      <c r="F25" s="8"/>
      <c r="G25" s="8"/>
      <c r="H25" s="8"/>
      <c r="I25" s="8">
        <v>7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7.4</v>
      </c>
      <c r="C26" s="8"/>
      <c r="D26" s="8">
        <v>5</v>
      </c>
      <c r="E26" s="8"/>
      <c r="F26" s="8"/>
      <c r="G26" s="8"/>
      <c r="H26" s="8"/>
      <c r="I26" s="8">
        <v>6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8.1999999999999993</v>
      </c>
      <c r="C27" s="8"/>
      <c r="D27" s="8">
        <v>1</v>
      </c>
      <c r="E27" s="8"/>
      <c r="F27" s="8"/>
      <c r="G27" s="8"/>
      <c r="H27" s="8"/>
      <c r="I27" s="8">
        <v>2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9.8000000000000007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10.6</v>
      </c>
      <c r="C30" s="8"/>
      <c r="D30" s="8"/>
      <c r="E30" s="8"/>
      <c r="F30" s="8"/>
      <c r="G30" s="8"/>
      <c r="H30" s="8"/>
      <c r="I30" s="8">
        <v>1</v>
      </c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</v>
      </c>
      <c r="D54" s="12">
        <f t="shared" ref="D54:S54" si="0">SUM(D9:D51)</f>
        <v>56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125</v>
      </c>
      <c r="J54" s="12">
        <f t="shared" si="0"/>
        <v>6</v>
      </c>
      <c r="K54" s="12">
        <f t="shared" si="0"/>
        <v>10</v>
      </c>
      <c r="L54" s="12">
        <f t="shared" si="0"/>
        <v>1</v>
      </c>
      <c r="M54" s="12">
        <f t="shared" si="0"/>
        <v>0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203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2.2999999999999998</v>
      </c>
      <c r="D55" s="20">
        <f t="shared" ref="D55:S55" si="3">ROUND(D54/$B$6, 1)</f>
        <v>43.1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96.2</v>
      </c>
      <c r="J55" s="20">
        <f t="shared" si="3"/>
        <v>4.5999999999999996</v>
      </c>
      <c r="K55" s="20">
        <f t="shared" si="3"/>
        <v>7.7</v>
      </c>
      <c r="L55" s="20">
        <f t="shared" si="3"/>
        <v>0.8</v>
      </c>
      <c r="M55" s="20">
        <f t="shared" si="3"/>
        <v>0</v>
      </c>
      <c r="N55" s="20">
        <f t="shared" si="3"/>
        <v>0</v>
      </c>
      <c r="O55" s="20">
        <f t="shared" si="3"/>
        <v>0.8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0.8</v>
      </c>
      <c r="T55" s="21">
        <f>ROUND(SUM(C55:S55),0)</f>
        <v>156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0.37</v>
      </c>
      <c r="D56" s="22">
        <f>ROUND('Berechnungen Grundflaeche'!D53, 2)</f>
        <v>12.2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26.25</v>
      </c>
      <c r="J56" s="22">
        <f>ROUND('Berechnungen Grundflaeche'!J53, 2)</f>
        <v>0.84</v>
      </c>
      <c r="K56" s="22">
        <f>ROUND('Berechnungen Grundflaeche'!K53, 2)</f>
        <v>1.07</v>
      </c>
      <c r="L56" s="22">
        <f>ROUND('Berechnungen Grundflaeche'!L53, 2)</f>
        <v>0.17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0.02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0.02</v>
      </c>
      <c r="T56" s="23">
        <f>ROUND('Berechnungen Grundflaeche'!T53,1)</f>
        <v>40.9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0.28000000000000003</v>
      </c>
      <c r="D57" s="22">
        <f>ROUND('Berechnungen Grundflaeche'!D54, 2)</f>
        <v>9.39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20.190000000000001</v>
      </c>
      <c r="J57" s="22">
        <f>ROUND('Berechnungen Grundflaeche'!J54, 2)</f>
        <v>0.65</v>
      </c>
      <c r="K57" s="22">
        <f>ROUND('Berechnungen Grundflaeche'!K54, 2)</f>
        <v>0.82</v>
      </c>
      <c r="L57" s="22">
        <f>ROUND('Berechnungen Grundflaeche'!L54, 2)</f>
        <v>0.13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0.01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0.01</v>
      </c>
      <c r="T57" s="23">
        <f>ROUND('Berechnungen Grundflaeche'!T54, 1)</f>
        <v>31.5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</v>
      </c>
      <c r="D58" s="24">
        <f>ROUND(100 * 'Berechnungen Grundflaeche'!D55,0)</f>
        <v>30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64</v>
      </c>
      <c r="J58" s="24">
        <f>ROUND(100 * 'Berechnungen Grundflaeche'!J55,0)</f>
        <v>2</v>
      </c>
      <c r="K58" s="24">
        <f>ROUND(100 * 'Berechnungen Grundflaeche'!K55,0)</f>
        <v>3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4.9000000000000004</v>
      </c>
      <c r="D59" s="26">
        <f>ROUND('Berechnungen Vorrat'!D53, 1)</f>
        <v>167.4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358.4</v>
      </c>
      <c r="J59" s="26">
        <f>ROUND('Berechnungen Vorrat'!J53, 1)</f>
        <v>11.3</v>
      </c>
      <c r="K59" s="26">
        <f>ROUND('Berechnungen Vorrat'!K53, 1)</f>
        <v>13.9</v>
      </c>
      <c r="L59" s="26">
        <f>ROUND('Berechnungen Vorrat'!L53, 1)</f>
        <v>2.2000000000000002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0.2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0.2</v>
      </c>
      <c r="T59" s="27">
        <f>ROUND('Berechnungen Vorrat'!T53, 0)</f>
        <v>558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3.8</v>
      </c>
      <c r="D60" s="26">
        <f>ROUND('Berechnungen Vorrat'!D54, 1)</f>
        <v>128.80000000000001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275.7</v>
      </c>
      <c r="J60" s="26">
        <f>ROUND('Berechnungen Vorrat'!J54, 1)</f>
        <v>8.6999999999999993</v>
      </c>
      <c r="K60" s="26">
        <f>ROUND('Berechnungen Vorrat'!K54, 1)</f>
        <v>10.7</v>
      </c>
      <c r="L60" s="26">
        <f>ROUND('Berechnungen Vorrat'!L54, 1)</f>
        <v>1.7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0.1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0.1</v>
      </c>
      <c r="T60" s="27">
        <f>ROUND('Berechnungen Vorrat'!T54, 0)</f>
        <v>430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</v>
      </c>
      <c r="D61" s="24">
        <f>ROUND(100 * 'Berechnungen Vorrat'!D55, 0)</f>
        <v>30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64</v>
      </c>
      <c r="J61" s="24">
        <f>ROUND(100 * 'Berechnungen Vorrat'!J55, 0)</f>
        <v>2</v>
      </c>
      <c r="K61" s="24">
        <f>ROUND(100 * 'Berechnungen Vorrat'!K55, 0)</f>
        <v>2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0</v>
      </c>
      <c r="D9" s="7">
        <f>Kluppierungsprotokoll!D9/$B$6</f>
        <v>2.3076923076923075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8.4615384615384617</v>
      </c>
      <c r="J9" s="7">
        <f>Kluppierungsprotokoll!J9/$B$6</f>
        <v>0.76923076923076916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0.76923076923076916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0.76923076923076916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0</v>
      </c>
      <c r="D10" s="8">
        <f>Kluppierungsprotokoll!D10/$B$6</f>
        <v>1.5384615384615383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4.615384615384615</v>
      </c>
      <c r="J10" s="8">
        <f>Kluppierungsprotokoll!J10/$B$6</f>
        <v>0</v>
      </c>
      <c r="K10" s="8">
        <f>Kluppierungsprotokoll!K10/$B$6</f>
        <v>0.76923076923076916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0</v>
      </c>
      <c r="D11" s="8">
        <f>Kluppierungsprotokoll!D11/$B$6</f>
        <v>3.0769230769230766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7.6923076923076916</v>
      </c>
      <c r="J11" s="8">
        <f>Kluppierungsprotokoll!J11/$B$6</f>
        <v>0</v>
      </c>
      <c r="K11" s="8">
        <f>Kluppierungsprotokoll!K11/$B$6</f>
        <v>0.76923076923076916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1.5384615384615383</v>
      </c>
      <c r="D12" s="8">
        <f>Kluppierungsprotokoll!D12/$B$6</f>
        <v>2.3076923076923075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3.0769230769230766</v>
      </c>
      <c r="J12" s="8">
        <f>Kluppierungsprotokoll!J12/$B$6</f>
        <v>0</v>
      </c>
      <c r="K12" s="8">
        <f>Kluppierungsprotokoll!K12/$B$6</f>
        <v>2.3076923076923075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0</v>
      </c>
      <c r="D13" s="8">
        <f>Kluppierungsprotokoll!D13/$B$6</f>
        <v>0.76923076923076916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9.2307692307692299</v>
      </c>
      <c r="J13" s="8">
        <f>Kluppierungsprotokoll!J13/$B$6</f>
        <v>0</v>
      </c>
      <c r="K13" s="8">
        <f>Kluppierungsprotokoll!K13/$B$6</f>
        <v>1.5384615384615383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0</v>
      </c>
      <c r="D14" s="8">
        <f>Kluppierungsprotokoll!D14/$B$6</f>
        <v>1.5384615384615383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2.3076923076923075</v>
      </c>
      <c r="J14" s="8">
        <f>Kluppierungsprotokoll!J14/$B$6</f>
        <v>0</v>
      </c>
      <c r="K14" s="8">
        <f>Kluppierungsprotokoll!K14/$B$6</f>
        <v>0.76923076923076916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9.2307692307692299</v>
      </c>
      <c r="J15" s="8">
        <f>Kluppierungsprotokoll!J15/$B$6</f>
        <v>1.5384615384615383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0</v>
      </c>
      <c r="D16" s="8">
        <f>Kluppierungsprotokoll!D16/$B$6</f>
        <v>4.615384615384615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2.3076923076923075</v>
      </c>
      <c r="J16" s="8">
        <f>Kluppierungsprotokoll!J16/$B$6</f>
        <v>0.76923076923076916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0</v>
      </c>
      <c r="D17" s="8">
        <f>Kluppierungsprotokoll!D17/$B$6</f>
        <v>3.0769230769230766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5.3846153846153841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0.76923076923076916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0</v>
      </c>
      <c r="D18" s="8">
        <f>Kluppierungsprotokoll!D18/$B$6</f>
        <v>5.3846153846153841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3.8461538461538458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0</v>
      </c>
      <c r="D19" s="8">
        <f>Kluppierungsprotokoll!D19/$B$6</f>
        <v>3.0769230769230766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3.0769230769230766</v>
      </c>
      <c r="J19" s="8">
        <f>Kluppierungsprotokoll!J19/$B$6</f>
        <v>1.5384615384615383</v>
      </c>
      <c r="K19" s="8">
        <f>Kluppierungsprotokoll!K19/$B$6</f>
        <v>0.76923076923076916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0.76923076923076916</v>
      </c>
      <c r="D20" s="8">
        <f>Kluppierungsprotokoll!D20/$B$6</f>
        <v>3.0769230769230766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5.3846153846153841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0</v>
      </c>
      <c r="D21" s="8">
        <f>Kluppierungsprotokoll!D21/$B$6</f>
        <v>2.3076923076923075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5.3846153846153841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0</v>
      </c>
      <c r="D22" s="8">
        <f>Kluppierungsprotokoll!D22/$B$6</f>
        <v>3.8461538461538458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3.8461538461538458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0.76923076923076916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5.3846153846153841</v>
      </c>
      <c r="J23" s="8">
        <f>Kluppierungsprotokoll!J23/$B$6</f>
        <v>0</v>
      </c>
      <c r="K23" s="8">
        <f>Kluppierungsprotokoll!K23/$B$6</f>
        <v>0.76923076923076916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4.615384615384615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0.76923076923076916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5.3846153846153841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3.8461538461538458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4.615384615384615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0.76923076923076916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1.5384615384615383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0.76923076923076916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0</v>
      </c>
      <c r="D9" s="7">
        <f>Kluppierungsprotokoll!D9*($A9/200)^2*PI()</f>
        <v>4.6181412007769963E-2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0.16933184402848989</v>
      </c>
      <c r="J9" s="7">
        <f>Kluppierungsprotokoll!J9*($A9/200)^2*PI()</f>
        <v>1.5393804002589988E-2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1.5393804002589988E-2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1.5393804002589988E-2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0</v>
      </c>
      <c r="D10" s="8">
        <f>Kluppierungsprotokoll!D10*($A10/200)^2*PI()</f>
        <v>5.0893800988154644E-2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0.15268140296446395</v>
      </c>
      <c r="J10" s="8">
        <f>Kluppierungsprotokoll!J10*($A10/200)^2*PI()</f>
        <v>0</v>
      </c>
      <c r="K10" s="8">
        <f>Kluppierungsprotokoll!K10*($A10/200)^2*PI()</f>
        <v>2.5446900494077322E-2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0</v>
      </c>
      <c r="D11" s="8">
        <f>Kluppierungsprotokoll!D11*($A11/200)^2*PI()</f>
        <v>0.15205308443374599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0.38013271108436497</v>
      </c>
      <c r="J11" s="8">
        <f>Kluppierungsprotokoll!J11*($A11/200)^2*PI()</f>
        <v>0</v>
      </c>
      <c r="K11" s="8">
        <f>Kluppierungsprotokoll!K11*($A11/200)^2*PI()</f>
        <v>3.8013271108436497E-2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0.10618583169133503</v>
      </c>
      <c r="D12" s="8">
        <f>Kluppierungsprotokoll!D12*($A12/200)^2*PI()</f>
        <v>0.15927874753700255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0.21237166338267005</v>
      </c>
      <c r="J12" s="8">
        <f>Kluppierungsprotokoll!J12*($A12/200)^2*PI()</f>
        <v>0</v>
      </c>
      <c r="K12" s="8">
        <f>Kluppierungsprotokoll!K12*($A12/200)^2*PI()</f>
        <v>0.15927874753700255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</v>
      </c>
      <c r="D13" s="8">
        <f>Kluppierungsprotokoll!D13*($A13/200)^2*PI()</f>
        <v>7.0685834705770348E-2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0.84823001646924423</v>
      </c>
      <c r="J13" s="8">
        <f>Kluppierungsprotokoll!J13*($A13/200)^2*PI()</f>
        <v>0</v>
      </c>
      <c r="K13" s="8">
        <f>Kluppierungsprotokoll!K13*($A13/200)^2*PI()</f>
        <v>0.1413716694115407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0</v>
      </c>
      <c r="D14" s="8">
        <f>Kluppierungsprotokoll!D14*($A14/200)^2*PI()</f>
        <v>0.18158405537749009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0.27237608306623512</v>
      </c>
      <c r="J14" s="8">
        <f>Kluppierungsprotokoll!J14*($A14/200)^2*PI()</f>
        <v>0</v>
      </c>
      <c r="K14" s="8">
        <f>Kluppierungsprotokoll!K14*($A14/200)^2*PI()</f>
        <v>9.0792027688745044E-2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1.3609379375350985</v>
      </c>
      <c r="J15" s="8">
        <f>Kluppierungsprotokoll!J15*($A15/200)^2*PI()</f>
        <v>0.22682298958918307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0</v>
      </c>
      <c r="D16" s="8">
        <f>Kluppierungsprotokoll!D16*($A16/200)^2*PI()</f>
        <v>0.83126541613985905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0.41563270806992952</v>
      </c>
      <c r="J16" s="8">
        <f>Kluppierungsprotokoll!J16*($A16/200)^2*PI()</f>
        <v>0.13854423602330987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</v>
      </c>
      <c r="D17" s="8">
        <f>Kluppierungsprotokoll!D17*($A17/200)^2*PI()</f>
        <v>0.66476100549960027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1.1633317596243005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0.16619025137490007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0</v>
      </c>
      <c r="D18" s="8">
        <f>Kluppierungsprotokoll!D18*($A18/200)^2*PI()</f>
        <v>1.3744467859455345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0.98174770424681035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0</v>
      </c>
      <c r="D19" s="8">
        <f>Kluppierungsprotokoll!D19*($A19/200)^2*PI()</f>
        <v>0.91608841778678374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0.91608841778678374</v>
      </c>
      <c r="J19" s="8">
        <f>Kluppierungsprotokoll!J19*($A19/200)^2*PI()</f>
        <v>0.45804420889339187</v>
      </c>
      <c r="K19" s="8">
        <f>Kluppierungsprotokoll!K19*($A19/200)^2*PI()</f>
        <v>0.22902210444669593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0.26420794216690158</v>
      </c>
      <c r="D20" s="8">
        <f>Kluppierungsprotokoll!D20*($A20/200)^2*PI()</f>
        <v>1.0568317686676063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1.8494555951683112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</v>
      </c>
      <c r="D21" s="8">
        <f>Kluppierungsprotokoll!D21*($A21/200)^2*PI()</f>
        <v>0.90572116202993735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2.113349378069854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</v>
      </c>
      <c r="D22" s="8">
        <f>Kluppierungsprotokoll!D22*($A22/200)^2*PI()</f>
        <v>1.7105971998796428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1.7105971998796428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0.38484510006474959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2.6939157004532475</v>
      </c>
      <c r="J23" s="8">
        <f>Kluppierungsprotokoll!J23*($A23/200)^2*PI()</f>
        <v>0</v>
      </c>
      <c r="K23" s="8">
        <f>Kluppierungsprotokoll!K23*($A23/200)^2*PI()</f>
        <v>0.38484510006474959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2.5805042056586558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0.4778362426110076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3.3448536982770531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2.6405086253422203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3.1686103504106651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0.58088048164875272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1.1617609632975054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0.75429639612690924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0.37039377385823657</v>
      </c>
      <c r="D53">
        <f t="shared" ref="D53:S53" si="0">SUM(D9:D51)</f>
        <v>12.204459140665628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26.250205735600236</v>
      </c>
      <c r="J53">
        <f t="shared" si="0"/>
        <v>0.83880523850847477</v>
      </c>
      <c r="K53">
        <f t="shared" si="0"/>
        <v>1.0687698207512475</v>
      </c>
      <c r="L53">
        <f t="shared" si="0"/>
        <v>0.16619025137490007</v>
      </c>
      <c r="M53">
        <f t="shared" si="0"/>
        <v>0</v>
      </c>
      <c r="N53">
        <f t="shared" si="0"/>
        <v>0</v>
      </c>
      <c r="O53">
        <f t="shared" si="0"/>
        <v>1.5393804002589988E-2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1.5393804002589988E-2</v>
      </c>
      <c r="T53">
        <f>SUM(C53:S53)</f>
        <v>40.92961156876391</v>
      </c>
    </row>
    <row r="54" spans="1:20" x14ac:dyDescent="0.25">
      <c r="A54" t="s">
        <v>24</v>
      </c>
      <c r="B54" t="s">
        <v>26</v>
      </c>
      <c r="C54">
        <f>C53/$B$6</f>
        <v>0.28491828758325888</v>
      </c>
      <c r="D54">
        <f t="shared" ref="D54:S54" si="1">D53/$B$6</f>
        <v>9.3880454928197139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20.19246595046172</v>
      </c>
      <c r="J54">
        <f t="shared" si="1"/>
        <v>0.64523479885267288</v>
      </c>
      <c r="K54">
        <f t="shared" si="1"/>
        <v>0.82213063134711339</v>
      </c>
      <c r="L54">
        <f t="shared" si="1"/>
        <v>0.12783865490376928</v>
      </c>
      <c r="M54">
        <f t="shared" si="1"/>
        <v>0</v>
      </c>
      <c r="N54">
        <f t="shared" si="1"/>
        <v>0</v>
      </c>
      <c r="O54">
        <f t="shared" si="1"/>
        <v>1.1841387694299991E-2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1.1841387694299991E-2</v>
      </c>
      <c r="T54">
        <f>SUM(C54:S54)</f>
        <v>31.484316591356851</v>
      </c>
    </row>
    <row r="55" spans="1:20" x14ac:dyDescent="0.25">
      <c r="A55" t="s">
        <v>24</v>
      </c>
      <c r="B55" t="s">
        <v>31</v>
      </c>
      <c r="C55">
        <f>C54/$T54</f>
        <v>9.0495306371514289E-3</v>
      </c>
      <c r="D55">
        <f t="shared" ref="D55:S55" si="2">D54/$T54</f>
        <v>0.29818165071421437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0.64134998426502299</v>
      </c>
      <c r="J55">
        <f t="shared" si="2"/>
        <v>2.0493848007798406E-2</v>
      </c>
      <c r="K55">
        <f t="shared" si="2"/>
        <v>2.6112386113307177E-2</v>
      </c>
      <c r="L55">
        <f t="shared" si="2"/>
        <v>4.0603916090357142E-3</v>
      </c>
      <c r="M55">
        <f t="shared" si="2"/>
        <v>0</v>
      </c>
      <c r="N55">
        <f t="shared" si="2"/>
        <v>0</v>
      </c>
      <c r="O55">
        <f t="shared" si="2"/>
        <v>3.7610432673487715E-4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3.7610432673487715E-4</v>
      </c>
      <c r="T55">
        <f>SUM(C55:S55)</f>
        <v>0.99999999999999967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0</v>
      </c>
      <c r="D9" s="7">
        <f>Kluppierungsprotokoll!D9*$B9</f>
        <v>0.44999999999999996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1.65</v>
      </c>
      <c r="J9" s="7">
        <f>Kluppierungsprotokoll!J9*$B9</f>
        <v>0.15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0.15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0.15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0</v>
      </c>
      <c r="D10" s="8">
        <f>Kluppierungsprotokoll!D10*$B10</f>
        <v>0.5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1.5</v>
      </c>
      <c r="J10" s="8">
        <f>Kluppierungsprotokoll!J10*$B10</f>
        <v>0</v>
      </c>
      <c r="K10" s="8">
        <f>Kluppierungsprotokoll!K10*$B10</f>
        <v>0.25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0</v>
      </c>
      <c r="D11" s="8">
        <f>Kluppierungsprotokoll!D11*$B11</f>
        <v>1.6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4</v>
      </c>
      <c r="J11" s="8">
        <f>Kluppierungsprotokoll!J11*$B11</f>
        <v>0</v>
      </c>
      <c r="K11" s="8">
        <f>Kluppierungsprotokoll!K11*$B11</f>
        <v>0.4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1.2</v>
      </c>
      <c r="D12" s="8">
        <f>Kluppierungsprotokoll!D12*$B12</f>
        <v>1.7999999999999998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2.4</v>
      </c>
      <c r="J12" s="8">
        <f>Kluppierungsprotokoll!J12*$B12</f>
        <v>0</v>
      </c>
      <c r="K12" s="8">
        <f>Kluppierungsprotokoll!K12*$B12</f>
        <v>1.7999999999999998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0</v>
      </c>
      <c r="D13" s="8">
        <f>Kluppierungsprotokoll!D13*$B13</f>
        <v>0.85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10.199999999999999</v>
      </c>
      <c r="J13" s="8">
        <f>Kluppierungsprotokoll!J13*$B13</f>
        <v>0</v>
      </c>
      <c r="K13" s="8">
        <f>Kluppierungsprotokoll!K13*$B13</f>
        <v>1.7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0</v>
      </c>
      <c r="D14" s="8">
        <f>Kluppierungsprotokoll!D14*$B14</f>
        <v>2.2999999999999998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3.4499999999999997</v>
      </c>
      <c r="J14" s="8">
        <f>Kluppierungsprotokoll!J14*$B14</f>
        <v>0</v>
      </c>
      <c r="K14" s="8">
        <f>Kluppierungsprotokoll!K14*$B14</f>
        <v>1.1499999999999999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17.399999999999999</v>
      </c>
      <c r="J15" s="8">
        <f>Kluppierungsprotokoll!J15*$B15</f>
        <v>2.9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0</v>
      </c>
      <c r="D16" s="8">
        <f>Kluppierungsprotokoll!D16*$B16</f>
        <v>10.8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5.4</v>
      </c>
      <c r="J16" s="8">
        <f>Kluppierungsprotokoll!J16*$B16</f>
        <v>1.8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0</v>
      </c>
      <c r="D17" s="8">
        <f>Kluppierungsprotokoll!D17*$B17</f>
        <v>8.8000000000000007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15.400000000000002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2.2000000000000002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0</v>
      </c>
      <c r="D18" s="8">
        <f>Kluppierungsprotokoll!D18*$B18</f>
        <v>18.900000000000002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13.5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0</v>
      </c>
      <c r="D19" s="8">
        <f>Kluppierungsprotokoll!D19*$B19</f>
        <v>12.8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12.8</v>
      </c>
      <c r="J19" s="8">
        <f>Kluppierungsprotokoll!J19*$B19</f>
        <v>6.4</v>
      </c>
      <c r="K19" s="8">
        <f>Kluppierungsprotokoll!K19*$B19</f>
        <v>3.2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3.7</v>
      </c>
      <c r="D20" s="8">
        <f>Kluppierungsprotokoll!D20*$B20</f>
        <v>14.8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25.900000000000002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0</v>
      </c>
      <c r="D21" s="8">
        <f>Kluppierungsprotokoll!D21*$B21</f>
        <v>12.600000000000001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29.400000000000002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0</v>
      </c>
      <c r="D22" s="8">
        <f>Kluppierungsprotokoll!D22*$B22</f>
        <v>24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24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5.4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37.800000000000004</v>
      </c>
      <c r="J23" s="8">
        <f>Kluppierungsprotokoll!J23*$B23</f>
        <v>0</v>
      </c>
      <c r="K23" s="8">
        <f>Kluppierungsprotokoll!K23*$B23</f>
        <v>5.4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36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6.6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46.199999999999996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37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44.400000000000006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8.1999999999999993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16.399999999999999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10.6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4.9000000000000004</v>
      </c>
      <c r="D53">
        <f t="shared" ref="D53:S53" si="0">SUM(D9:D51)</f>
        <v>167.39999999999998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358.4</v>
      </c>
      <c r="J53">
        <f t="shared" si="0"/>
        <v>11.25</v>
      </c>
      <c r="K53">
        <f t="shared" si="0"/>
        <v>13.9</v>
      </c>
      <c r="L53">
        <f t="shared" si="0"/>
        <v>2.2000000000000002</v>
      </c>
      <c r="M53">
        <f t="shared" si="0"/>
        <v>0</v>
      </c>
      <c r="N53">
        <f t="shared" si="0"/>
        <v>0</v>
      </c>
      <c r="O53">
        <f t="shared" si="0"/>
        <v>0.15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0.15</v>
      </c>
      <c r="T53">
        <f>SUM(C53:S53)</f>
        <v>558.34999999999991</v>
      </c>
    </row>
    <row r="54" spans="1:20" x14ac:dyDescent="0.25">
      <c r="A54" t="s">
        <v>25</v>
      </c>
      <c r="B54" t="s">
        <v>26</v>
      </c>
      <c r="C54">
        <f>C53/$B$6</f>
        <v>3.7692307692307692</v>
      </c>
      <c r="D54">
        <f t="shared" ref="D54:S54" si="1">D53/$B$6</f>
        <v>128.76923076923075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275.69230769230768</v>
      </c>
      <c r="J54">
        <f t="shared" si="1"/>
        <v>8.6538461538461533</v>
      </c>
      <c r="K54">
        <f t="shared" si="1"/>
        <v>10.692307692307692</v>
      </c>
      <c r="L54">
        <f t="shared" si="1"/>
        <v>1.6923076923076923</v>
      </c>
      <c r="M54">
        <f t="shared" si="1"/>
        <v>0</v>
      </c>
      <c r="N54">
        <f t="shared" si="1"/>
        <v>0</v>
      </c>
      <c r="O54">
        <f t="shared" si="1"/>
        <v>0.11538461538461538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0.11538461538461538</v>
      </c>
      <c r="T54">
        <f>SUM(C54:S54)</f>
        <v>429.49999999999994</v>
      </c>
    </row>
    <row r="55" spans="1:20" x14ac:dyDescent="0.25">
      <c r="A55" t="s">
        <v>25</v>
      </c>
      <c r="B55" t="s">
        <v>31</v>
      </c>
      <c r="C55">
        <f>C54/$T54</f>
        <v>8.7758574370914305E-3</v>
      </c>
      <c r="D55">
        <f t="shared" ref="D55:S55" si="2">D54/$T54</f>
        <v>0.29981194591206228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0.64189128682725893</v>
      </c>
      <c r="J55">
        <f t="shared" si="2"/>
        <v>2.014865227903645E-2</v>
      </c>
      <c r="K55">
        <f t="shared" si="2"/>
        <v>2.489477926032059E-2</v>
      </c>
      <c r="L55">
        <f t="shared" si="2"/>
        <v>3.9401808901226836E-3</v>
      </c>
      <c r="M55">
        <f t="shared" si="2"/>
        <v>0</v>
      </c>
      <c r="N55">
        <f t="shared" si="2"/>
        <v>0</v>
      </c>
      <c r="O55">
        <f t="shared" si="2"/>
        <v>2.6864869705381931E-4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2.6864869705381931E-4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2024-04-17T12:26:06Z</dcterms:modified>
</cp:coreProperties>
</file>