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30\Report de données_2025.06.04\"/>
    </mc:Choice>
  </mc:AlternateContent>
  <xr:revisionPtr revIDLastSave="0" documentId="13_ncr:1_{129612C9-AC0F-4EEC-ACB4-CE2F05205F0A}" xr6:coauthVersionLast="36" xr6:coauthVersionMax="47" xr10:uidLastSave="{00000000-0000-0000-0000-000000000000}"/>
  <bookViews>
    <workbookView xWindow="0" yWindow="0" windowWidth="25395" windowHeight="14055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K32" i="6" l="1"/>
  <c r="L32" i="6"/>
  <c r="M32" i="6"/>
  <c r="N32" i="6"/>
  <c r="O32" i="6"/>
  <c r="I32" i="6"/>
  <c r="P32" i="6"/>
  <c r="D32" i="6"/>
  <c r="R32" i="6"/>
  <c r="S32" i="6"/>
  <c r="F32" i="6"/>
  <c r="G32" i="6"/>
  <c r="C32" i="6"/>
  <c r="Q32" i="6"/>
  <c r="E32" i="6"/>
  <c r="H32" i="6"/>
  <c r="J32" i="6"/>
  <c r="H33" i="5"/>
  <c r="J33" i="5"/>
  <c r="K33" i="5"/>
  <c r="L33" i="5"/>
  <c r="M33" i="5"/>
  <c r="N33" i="5"/>
  <c r="O33" i="5"/>
  <c r="P33" i="5"/>
  <c r="Q33" i="5"/>
  <c r="D33" i="5"/>
  <c r="S33" i="5"/>
  <c r="F33" i="5"/>
  <c r="G33" i="5"/>
  <c r="I33" i="5"/>
  <c r="E33" i="5"/>
  <c r="C33" i="5"/>
  <c r="R33" i="5"/>
  <c r="E34" i="5"/>
  <c r="S34" i="5"/>
  <c r="G34" i="5"/>
  <c r="J34" i="5"/>
  <c r="K34" i="5"/>
  <c r="M34" i="5"/>
  <c r="P34" i="5"/>
  <c r="C34" i="5"/>
  <c r="Q34" i="5"/>
  <c r="R34" i="5"/>
  <c r="F34" i="5"/>
  <c r="H34" i="5"/>
  <c r="I34" i="5"/>
  <c r="N34" i="5"/>
  <c r="O34" i="5"/>
  <c r="D34" i="5"/>
  <c r="L34" i="5"/>
  <c r="E34" i="6"/>
  <c r="S34" i="6"/>
  <c r="F34" i="6"/>
  <c r="G34" i="6"/>
  <c r="H34" i="6"/>
  <c r="I34" i="6"/>
  <c r="J34" i="6"/>
  <c r="M34" i="6"/>
  <c r="N34" i="6"/>
  <c r="O34" i="6"/>
  <c r="P34" i="6"/>
  <c r="Q34" i="6"/>
  <c r="D34" i="6"/>
  <c r="K34" i="6"/>
  <c r="L34" i="6"/>
  <c r="C34" i="6"/>
  <c r="R34" i="6"/>
  <c r="H33" i="6"/>
  <c r="I33" i="6"/>
  <c r="J33" i="6"/>
  <c r="K33" i="6"/>
  <c r="L33" i="6"/>
  <c r="G33" i="6"/>
  <c r="M33" i="6"/>
  <c r="O33" i="6"/>
  <c r="Q33" i="6"/>
  <c r="R33" i="6"/>
  <c r="E33" i="6"/>
  <c r="F33" i="6"/>
  <c r="N33" i="6"/>
  <c r="P33" i="6"/>
  <c r="C33" i="6"/>
  <c r="D33" i="6"/>
  <c r="S33" i="6"/>
  <c r="C30" i="5"/>
  <c r="Q30" i="5"/>
  <c r="E30" i="5"/>
  <c r="S30" i="5"/>
  <c r="F30" i="5"/>
  <c r="G30" i="5"/>
  <c r="I30" i="5"/>
  <c r="K30" i="5"/>
  <c r="L30" i="5"/>
  <c r="M30" i="5"/>
  <c r="N30" i="5"/>
  <c r="O30" i="5"/>
  <c r="P30" i="5"/>
  <c r="D30" i="5"/>
  <c r="R30" i="5"/>
  <c r="J30" i="5"/>
  <c r="H30" i="5"/>
  <c r="N31" i="6"/>
  <c r="O31" i="6"/>
  <c r="P31" i="6"/>
  <c r="C31" i="6"/>
  <c r="Q31" i="6"/>
  <c r="D31" i="6"/>
  <c r="R31" i="6"/>
  <c r="M31" i="6"/>
  <c r="E31" i="6"/>
  <c r="S31" i="6"/>
  <c r="I31" i="6"/>
  <c r="J31" i="6"/>
  <c r="F31" i="6"/>
  <c r="G31" i="6"/>
  <c r="H31" i="6"/>
  <c r="K31" i="6"/>
  <c r="L31" i="6"/>
  <c r="N31" i="5"/>
  <c r="Q31" i="5"/>
  <c r="R31" i="5"/>
  <c r="E31" i="5"/>
  <c r="G31" i="5"/>
  <c r="L31" i="5"/>
  <c r="O31" i="5"/>
  <c r="P31" i="5"/>
  <c r="C31" i="5"/>
  <c r="D31" i="5"/>
  <c r="S31" i="5"/>
  <c r="F31" i="5"/>
  <c r="H31" i="5"/>
  <c r="J31" i="5"/>
  <c r="K31" i="5"/>
  <c r="I31" i="5"/>
  <c r="M31" i="5"/>
  <c r="K32" i="5"/>
  <c r="M32" i="5"/>
  <c r="N32" i="5"/>
  <c r="O32" i="5"/>
  <c r="P32" i="5"/>
  <c r="C32" i="5"/>
  <c r="S32" i="5"/>
  <c r="H32" i="5"/>
  <c r="I32" i="5"/>
  <c r="J32" i="5"/>
  <c r="L32" i="5"/>
  <c r="Q32" i="5"/>
  <c r="R32" i="5"/>
  <c r="F32" i="5"/>
  <c r="D32" i="5"/>
  <c r="E32" i="5"/>
  <c r="G32" i="5"/>
  <c r="C30" i="6"/>
  <c r="Q30" i="6"/>
  <c r="D30" i="6"/>
  <c r="R30" i="6"/>
  <c r="E30" i="6"/>
  <c r="S30" i="6"/>
  <c r="F30" i="6"/>
  <c r="G30" i="6"/>
  <c r="H30" i="6"/>
  <c r="J30" i="6"/>
  <c r="K30" i="6"/>
  <c r="N30" i="6"/>
  <c r="O30" i="6"/>
  <c r="P30" i="6"/>
  <c r="I30" i="6"/>
  <c r="L30" i="6"/>
  <c r="M30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<sst xmlns="http://schemas.openxmlformats.org/spreadsheetml/2006/main" count="155" uniqueCount="56">
  <si>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</si>
  <si>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</si>
  <si>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</si>
  <si>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</si>
  <si>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</si>
  <si>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</si>
  <si>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</si>
  <si>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</si>
  <si>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</si>
  <si>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</si>
  <si>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</si>
  <si>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</si>
  <si>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</si>
  <si>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</si>
  <si>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</si>
  <si>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</si>
  <si>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</si>
  <si>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</si>
  <si>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</si>
  <si>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</si>
  <si>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</si>
  <si>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</si>
  <si>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</si>
  <si>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</si>
  <si>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</si>
  <si>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</si>
  <si>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</si>
  <si>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</si>
  <si>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</si>
  <si>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</si>
  <si>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</si>
  <si>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</si>
  <si>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</si>
  <si>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</si>
  <si>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</si>
  <si>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</si>
  <si>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</si>
  <si>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</si>
  <si>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</si>
  <si>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</si>
  <si>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</si>
  <si>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</si>
  <si>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</si>
  <si>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</si>
  <si>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</si>
  <si>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</si>
  <si>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</si>
  <si>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</si>
  <si>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</si>
  <si>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</si>
  <si>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</si>
  <si>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</si>
  <si>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</si>
  <si>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</si>
  <si>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VD30 - Moulin aux Ânes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</si>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</sst>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14" fontId="0" fillId="0" borderId="0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B16" sqref="B16"/>
    </sheetView>
  </sheetViews>
  <sheetFormatPr baseColWidth="10" defaultColWidth="11" defaultRowHeight="15.75" x14ac:dyDescent="0.25"/>
  <cols>
    <col min="1" max="1" width="18.625" style="11" customWidth="1"/>
    <col min="2" max="2" width="12.5" style="11" customWidth="1"/>
    <col min="3" max="20" width="11" style="11"/>
    <col min="21" max="21" width="17.125" style="11" bestFit="1" customWidth="1"/>
    <col min="22" max="16384" width="11" style="11"/>
  </cols>
  <sheetData>
    <row r="1" spans="1:19" ht="21" x14ac:dyDescent="0.35">
      <c r="A1" s="10" t="s">
        <v>5</v>
      </c>
    </row>
    <row r="3" spans="1:19" x14ac:dyDescent="0.25">
      <c r="A3" s="12" t="s">
        <v>6</v>
      </c>
      <c r="B3" s="28" t="s">
        <v>54</v>
      </c>
    </row>
    <row r="4" spans="1:19" x14ac:dyDescent="0.25">
      <c r="A4" s="12" t="s">
        <v>7</v>
      </c>
      <c r="B4" s="29">
        <v>45784</v>
      </c>
    </row>
    <row r="5" spans="1:19" x14ac:dyDescent="0.25">
      <c r="A5" s="12" t="s">
        <v>8</v>
      </c>
      <c r="B5" s="28" t="s">
        <v>55</v>
      </c>
    </row>
    <row r="6" spans="1:19" x14ac:dyDescent="0.25">
      <c r="A6" s="12" t="s">
        <v>9</v>
      </c>
      <c r="B6" s="6">
        <v>0.78</v>
      </c>
      <c r="C6" s="12" t="s">
        <v>0</v>
      </c>
    </row>
    <row r="8" spans="1:19" ht="47.25" x14ac:dyDescent="0.25">
      <c r="A8" s="13" t="s">
        <v>10</v>
      </c>
      <c r="B8" s="14" t="s">
        <v>11</v>
      </c>
      <c r="C8" s="14" t="s">
        <v>12</v>
      </c>
      <c r="D8" s="14" t="s">
        <v>13</v>
      </c>
      <c r="E8" s="14" t="s">
        <v>14</v>
      </c>
      <c r="F8" s="14" t="s">
        <v>15</v>
      </c>
      <c r="G8" s="14" t="s">
        <v>16</v>
      </c>
      <c r="H8" s="27" t="s">
        <v>17</v>
      </c>
      <c r="I8" s="14" t="s">
        <v>18</v>
      </c>
      <c r="J8" s="14" t="s">
        <v>19</v>
      </c>
      <c r="K8" s="27" t="s">
        <v>20</v>
      </c>
      <c r="L8" s="14" t="s">
        <v>21</v>
      </c>
      <c r="M8" s="14" t="s">
        <v>22</v>
      </c>
      <c r="N8" s="27" t="s">
        <v>23</v>
      </c>
      <c r="O8" s="14" t="s">
        <v>24</v>
      </c>
      <c r="P8" s="14" t="s">
        <v>25</v>
      </c>
      <c r="Q8" s="14" t="s">
        <v>26</v>
      </c>
      <c r="R8" s="14" t="s">
        <v>27</v>
      </c>
      <c r="S8" s="27" t="s">
        <v>28</v>
      </c>
    </row>
    <row r="9" spans="1:19" x14ac:dyDescent="0.25">
      <c r="A9" s="7">
        <v>10</v>
      </c>
      <c r="B9" s="7">
        <v>0.08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</row>
    <row r="10" spans="1:19" x14ac:dyDescent="0.25">
      <c r="A10" s="8">
        <v>14</v>
      </c>
      <c r="B10" s="8">
        <v>0.12</v>
      </c>
      <c r="C10" s="8">
        <v>3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14</v>
      </c>
      <c r="J10" s="8">
        <v>2</v>
      </c>
      <c r="K10" s="8">
        <v>5</v>
      </c>
      <c r="L10" s="8">
        <v>1</v>
      </c>
      <c r="M10" s="8">
        <v>3</v>
      </c>
      <c r="N10" s="8">
        <v>0</v>
      </c>
      <c r="O10" s="8">
        <v>6</v>
      </c>
      <c r="P10" s="8">
        <v>0</v>
      </c>
      <c r="Q10" s="8">
        <v>0</v>
      </c>
      <c r="R10" s="8">
        <v>0</v>
      </c>
      <c r="S10" s="8">
        <v>7</v>
      </c>
    </row>
    <row r="11" spans="1:19" x14ac:dyDescent="0.25">
      <c r="A11" s="8">
        <v>18</v>
      </c>
      <c r="B11" s="8">
        <v>0.18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7</v>
      </c>
      <c r="J11" s="8">
        <v>0</v>
      </c>
      <c r="K11" s="8">
        <v>7</v>
      </c>
      <c r="L11" s="8">
        <v>0</v>
      </c>
      <c r="M11" s="8">
        <v>0</v>
      </c>
      <c r="N11" s="8">
        <v>0</v>
      </c>
      <c r="O11" s="8">
        <v>4</v>
      </c>
      <c r="P11" s="8">
        <v>0</v>
      </c>
      <c r="Q11" s="8">
        <v>0</v>
      </c>
      <c r="R11" s="8">
        <v>0</v>
      </c>
      <c r="S11" s="8">
        <v>3</v>
      </c>
    </row>
    <row r="12" spans="1:19" x14ac:dyDescent="0.25">
      <c r="A12" s="8">
        <v>22</v>
      </c>
      <c r="B12" s="8">
        <v>0.28999999999999998</v>
      </c>
      <c r="C12" s="8">
        <v>1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1</v>
      </c>
      <c r="J12" s="8">
        <v>0</v>
      </c>
      <c r="K12" s="8">
        <v>1</v>
      </c>
      <c r="L12" s="8">
        <v>1</v>
      </c>
      <c r="M12" s="8">
        <v>0</v>
      </c>
      <c r="N12" s="8">
        <v>0</v>
      </c>
      <c r="O12" s="8">
        <v>2</v>
      </c>
      <c r="P12" s="8">
        <v>0</v>
      </c>
      <c r="Q12" s="8">
        <v>0</v>
      </c>
      <c r="R12" s="8">
        <v>0</v>
      </c>
      <c r="S12" s="8">
        <v>2</v>
      </c>
    </row>
    <row r="13" spans="1:19" x14ac:dyDescent="0.25">
      <c r="A13" s="8">
        <v>26</v>
      </c>
      <c r="B13" s="8">
        <v>0.46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1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1</v>
      </c>
    </row>
    <row r="14" spans="1:19" x14ac:dyDescent="0.25">
      <c r="A14" s="8">
        <v>30</v>
      </c>
      <c r="B14" s="8">
        <v>0.67</v>
      </c>
      <c r="C14" s="8">
        <v>1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</row>
    <row r="15" spans="1:19" x14ac:dyDescent="0.25">
      <c r="A15" s="8">
        <v>34</v>
      </c>
      <c r="B15" s="8">
        <v>0.92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1</v>
      </c>
      <c r="J15" s="8">
        <v>0</v>
      </c>
      <c r="K15" s="8">
        <v>1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 x14ac:dyDescent="0.25">
      <c r="A16" s="8">
        <v>38</v>
      </c>
      <c r="B16" s="8">
        <v>1.21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2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</row>
    <row r="17" spans="1:19" x14ac:dyDescent="0.25">
      <c r="A17" s="8">
        <v>42</v>
      </c>
      <c r="B17" s="8">
        <v>1.56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25">
      <c r="A18" s="8">
        <v>46</v>
      </c>
      <c r="B18" s="8">
        <v>1.93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25">
      <c r="A19" s="8">
        <v>50</v>
      </c>
      <c r="B19" s="8">
        <v>2.35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4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25">
      <c r="A20" s="8">
        <v>54</v>
      </c>
      <c r="B20" s="8">
        <v>2.79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3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25">
      <c r="A21" s="8">
        <v>58</v>
      </c>
      <c r="B21" s="8">
        <v>3.27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25">
      <c r="A22" s="8">
        <v>62</v>
      </c>
      <c r="B22" s="8">
        <v>3.8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4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25">
      <c r="A23" s="8">
        <v>66</v>
      </c>
      <c r="B23" s="8">
        <v>4.37</v>
      </c>
      <c r="C23" s="8">
        <v>1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2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25">
      <c r="A24" s="8">
        <v>70</v>
      </c>
      <c r="B24" s="8">
        <v>4.99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25">
      <c r="A25" s="8">
        <v>74</v>
      </c>
      <c r="B25" s="8">
        <v>5.66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25">
      <c r="A26" s="8">
        <v>78</v>
      </c>
      <c r="B26" s="8">
        <v>6.34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25">
      <c r="A27" s="8">
        <v>82</v>
      </c>
      <c r="B27" s="8">
        <v>7.06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25">
      <c r="A28" s="8">
        <v>86</v>
      </c>
      <c r="B28" s="8">
        <v>7.8049999999999997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25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25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25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25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25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5"/>
      <c r="B53" s="15"/>
      <c r="C53" s="16" t="s">
        <v>12</v>
      </c>
      <c r="D53" s="16" t="s">
        <v>13</v>
      </c>
      <c r="E53" s="16" t="s">
        <v>14</v>
      </c>
      <c r="F53" s="16" t="s">
        <v>15</v>
      </c>
      <c r="G53" s="16" t="s">
        <v>16</v>
      </c>
      <c r="H53" s="16" t="s">
        <v>34</v>
      </c>
      <c r="I53" s="16" t="s">
        <v>18</v>
      </c>
      <c r="J53" s="16" t="s">
        <v>19</v>
      </c>
      <c r="K53" s="16" t="s">
        <v>35</v>
      </c>
      <c r="L53" s="16" t="s">
        <v>21</v>
      </c>
      <c r="M53" s="16" t="s">
        <v>22</v>
      </c>
      <c r="N53" s="16" t="s">
        <v>36</v>
      </c>
      <c r="O53" s="16" t="s">
        <v>24</v>
      </c>
      <c r="P53" s="16" t="s">
        <v>25</v>
      </c>
      <c r="Q53" s="16" t="s">
        <v>26</v>
      </c>
      <c r="R53" s="16" t="s">
        <v>27</v>
      </c>
      <c r="S53" s="16" t="s">
        <v>37</v>
      </c>
      <c r="T53" s="17" t="s">
        <v>1</v>
      </c>
      <c r="U53" s="18" t="s">
        <v>38</v>
      </c>
    </row>
    <row r="54" spans="1:21" x14ac:dyDescent="0.25">
      <c r="A54" s="12" t="s">
        <v>29</v>
      </c>
      <c r="B54" s="12" t="s">
        <v>2</v>
      </c>
      <c r="C54" s="11">
        <f>SUM(C9:C51)</f>
        <v>6</v>
      </c>
      <c r="D54" s="11">
        <f t="shared" ref="D54:S54" si="0">SUM(D9:D51)</f>
        <v>0</v>
      </c>
      <c r="E54" s="11">
        <f t="shared" si="0"/>
        <v>0</v>
      </c>
      <c r="F54" s="11">
        <f t="shared" ref="F54:G54" si="1">SUM(F9:F51)</f>
        <v>0</v>
      </c>
      <c r="G54" s="11">
        <f t="shared" si="1"/>
        <v>0</v>
      </c>
      <c r="H54" s="11">
        <f t="shared" si="0"/>
        <v>0</v>
      </c>
      <c r="I54" s="11">
        <f t="shared" si="0"/>
        <v>44</v>
      </c>
      <c r="J54" s="11">
        <f t="shared" si="0"/>
        <v>2</v>
      </c>
      <c r="K54" s="11">
        <f t="shared" si="0"/>
        <v>17</v>
      </c>
      <c r="L54" s="11">
        <f t="shared" si="0"/>
        <v>2</v>
      </c>
      <c r="M54" s="11">
        <f t="shared" si="0"/>
        <v>3</v>
      </c>
      <c r="N54" s="11">
        <f t="shared" si="0"/>
        <v>0</v>
      </c>
      <c r="O54" s="11">
        <f t="shared" si="0"/>
        <v>12</v>
      </c>
      <c r="P54" s="11">
        <f t="shared" ref="P54:Q54" si="2">SUM(P9:P51)</f>
        <v>0</v>
      </c>
      <c r="Q54" s="11">
        <f t="shared" si="2"/>
        <v>0</v>
      </c>
      <c r="R54" s="11">
        <f t="shared" si="0"/>
        <v>0</v>
      </c>
      <c r="S54" s="11">
        <f t="shared" si="0"/>
        <v>13</v>
      </c>
      <c r="T54" s="12">
        <f>SUM(C54:S54)</f>
        <v>99</v>
      </c>
      <c r="U54" s="12" t="s">
        <v>39</v>
      </c>
    </row>
    <row r="55" spans="1:21" x14ac:dyDescent="0.25">
      <c r="A55" s="18"/>
      <c r="B55" s="18" t="s">
        <v>30</v>
      </c>
      <c r="C55" s="19">
        <f>ROUND(C54/$B$6, 1)</f>
        <v>7.7</v>
      </c>
      <c r="D55" s="19">
        <f t="shared" ref="D55:S55" si="3">ROUND(D54/$B$6, 1)</f>
        <v>0</v>
      </c>
      <c r="E55" s="19">
        <f t="shared" si="3"/>
        <v>0</v>
      </c>
      <c r="F55" s="19">
        <f t="shared" si="3"/>
        <v>0</v>
      </c>
      <c r="G55" s="19">
        <f t="shared" ref="G55" si="4">ROUND(G54/$B$6, 1)</f>
        <v>0</v>
      </c>
      <c r="H55" s="19">
        <f t="shared" si="3"/>
        <v>0</v>
      </c>
      <c r="I55" s="19">
        <f t="shared" si="3"/>
        <v>56.4</v>
      </c>
      <c r="J55" s="19">
        <f t="shared" si="3"/>
        <v>2.6</v>
      </c>
      <c r="K55" s="19">
        <f t="shared" si="3"/>
        <v>21.8</v>
      </c>
      <c r="L55" s="19">
        <f t="shared" si="3"/>
        <v>2.6</v>
      </c>
      <c r="M55" s="19">
        <f t="shared" si="3"/>
        <v>3.8</v>
      </c>
      <c r="N55" s="19">
        <f t="shared" si="3"/>
        <v>0</v>
      </c>
      <c r="O55" s="19">
        <f t="shared" si="3"/>
        <v>15.4</v>
      </c>
      <c r="P55" s="19">
        <f t="shared" ref="P55:Q55" si="5">ROUND(P54/$B$6, 1)</f>
        <v>0</v>
      </c>
      <c r="Q55" s="19">
        <f t="shared" si="5"/>
        <v>0</v>
      </c>
      <c r="R55" s="19">
        <f t="shared" si="3"/>
        <v>0</v>
      </c>
      <c r="S55" s="19">
        <f t="shared" si="3"/>
        <v>16.7</v>
      </c>
      <c r="T55" s="20">
        <f>ROUND(SUM(C55:S55),0)</f>
        <v>127</v>
      </c>
      <c r="U55" s="18" t="s">
        <v>40</v>
      </c>
    </row>
    <row r="56" spans="1:21" ht="18" x14ac:dyDescent="0.25">
      <c r="A56" s="12" t="s">
        <v>31</v>
      </c>
      <c r="B56" s="12" t="s">
        <v>2</v>
      </c>
      <c r="C56" s="21">
        <f>ROUND('Calcul surface terriere'!C53, 2)</f>
        <v>0.5</v>
      </c>
      <c r="D56" s="21">
        <f>ROUND('Calcul surface terriere'!D53, 2)</f>
        <v>0</v>
      </c>
      <c r="E56" s="21">
        <f>ROUND('Calcul surface terriere'!E53, 2)</f>
        <v>0</v>
      </c>
      <c r="F56" s="21">
        <f>ROUND('Calcul surface terriere'!F53, 2)</f>
        <v>0</v>
      </c>
      <c r="G56" s="21">
        <f>ROUND('Calcul surface terriere'!G53, 2)</f>
        <v>0</v>
      </c>
      <c r="H56" s="21">
        <f>ROUND('Calcul surface terriere'!H53, 2)</f>
        <v>0</v>
      </c>
      <c r="I56" s="21">
        <f>ROUND('Calcul surface terriere'!I53, 2)</f>
        <v>5.49</v>
      </c>
      <c r="J56" s="21">
        <f>ROUND('Calcul surface terriere'!J53, 2)</f>
        <v>0.03</v>
      </c>
      <c r="K56" s="21">
        <f>ROUND('Calcul surface terriere'!K53, 2)</f>
        <v>0.6</v>
      </c>
      <c r="L56" s="21">
        <f>ROUND('Calcul surface terriere'!L53, 2)</f>
        <v>0.05</v>
      </c>
      <c r="M56" s="21">
        <f>ROUND('Calcul surface terriere'!M53, 2)</f>
        <v>0.05</v>
      </c>
      <c r="N56" s="21">
        <f>ROUND('Calcul surface terriere'!N53, 2)</f>
        <v>0</v>
      </c>
      <c r="O56" s="21">
        <f>ROUND('Calcul surface terriere'!O53, 2)</f>
        <v>0.27</v>
      </c>
      <c r="P56" s="21">
        <f>ROUND('Calcul surface terriere'!P53, 2)</f>
        <v>0</v>
      </c>
      <c r="Q56" s="21">
        <f>ROUND('Calcul surface terriere'!Q53, 2)</f>
        <v>0</v>
      </c>
      <c r="R56" s="21">
        <f>ROUND('Calcul surface terriere'!R53, 2)</f>
        <v>0</v>
      </c>
      <c r="S56" s="21">
        <f>ROUND('Calcul surface terriere'!S53, 2)</f>
        <v>0.31</v>
      </c>
      <c r="T56" s="22">
        <f>ROUND('Calcul surface terriere'!T53,1)</f>
        <v>7.3</v>
      </c>
      <c r="U56" s="12" t="s">
        <v>3</v>
      </c>
    </row>
    <row r="57" spans="1:21" ht="18" x14ac:dyDescent="0.25">
      <c r="A57" s="12"/>
      <c r="B57" s="12" t="s">
        <v>30</v>
      </c>
      <c r="C57" s="21">
        <f>ROUND('Calcul surface terriere'!C54, 2)</f>
        <v>0.64</v>
      </c>
      <c r="D57" s="21">
        <f>ROUND('Calcul surface terriere'!D54, 2)</f>
        <v>0</v>
      </c>
      <c r="E57" s="21">
        <f>ROUND('Calcul surface terriere'!E54, 2)</f>
        <v>0</v>
      </c>
      <c r="F57" s="21">
        <f>ROUND('Calcul surface terriere'!F54, 2)</f>
        <v>0</v>
      </c>
      <c r="G57" s="21">
        <f>ROUND('Calcul surface terriere'!G54, 2)</f>
        <v>0</v>
      </c>
      <c r="H57" s="21">
        <f>ROUND('Calcul surface terriere'!H54, 2)</f>
        <v>0</v>
      </c>
      <c r="I57" s="21">
        <f>ROUND('Calcul surface terriere'!I54, 2)</f>
        <v>7.04</v>
      </c>
      <c r="J57" s="21">
        <f>ROUND('Calcul surface terriere'!J54, 2)</f>
        <v>0.04</v>
      </c>
      <c r="K57" s="21">
        <f>ROUND('Calcul surface terriere'!K54, 2)</f>
        <v>0.76</v>
      </c>
      <c r="L57" s="21">
        <f>ROUND('Calcul surface terriere'!L54, 2)</f>
        <v>7.0000000000000007E-2</v>
      </c>
      <c r="M57" s="21">
        <f>ROUND('Calcul surface terriere'!M54, 2)</f>
        <v>0.06</v>
      </c>
      <c r="N57" s="21">
        <f>ROUND('Calcul surface terriere'!N54, 2)</f>
        <v>0</v>
      </c>
      <c r="O57" s="21">
        <f>ROUND('Calcul surface terriere'!O54, 2)</f>
        <v>0.35</v>
      </c>
      <c r="P57" s="21">
        <f>ROUND('Calcul surface terriere'!P54, 2)</f>
        <v>0</v>
      </c>
      <c r="Q57" s="21">
        <f>ROUND('Calcul surface terriere'!Q54, 2)</f>
        <v>0</v>
      </c>
      <c r="R57" s="21">
        <f>ROUND('Calcul surface terriere'!R54, 2)</f>
        <v>0</v>
      </c>
      <c r="S57" s="21">
        <f>ROUND('Calcul surface terriere'!S54, 2)</f>
        <v>0.4</v>
      </c>
      <c r="T57" s="22">
        <f>ROUND('Calcul surface terriere'!T54, 1)</f>
        <v>9.4</v>
      </c>
      <c r="U57" s="12" t="s">
        <v>4</v>
      </c>
    </row>
    <row r="58" spans="1:21" x14ac:dyDescent="0.25">
      <c r="A58" s="18"/>
      <c r="B58" s="18" t="s">
        <v>32</v>
      </c>
      <c r="C58" s="23">
        <f>ROUND(100 * 'Calcul surface terriere'!C55,0)</f>
        <v>7</v>
      </c>
      <c r="D58" s="23">
        <f>ROUND(100 * 'Calcul surface terriere'!D55,0)</f>
        <v>0</v>
      </c>
      <c r="E58" s="23">
        <f>ROUND(100 * 'Calcul surface terriere'!E55,0)</f>
        <v>0</v>
      </c>
      <c r="F58" s="23">
        <f>ROUND(100 * 'Calcul surface terriere'!F55,0)</f>
        <v>0</v>
      </c>
      <c r="G58" s="23">
        <f>ROUND(100 * 'Calcul surface terriere'!G55,0)</f>
        <v>0</v>
      </c>
      <c r="H58" s="23">
        <f>ROUND(100 * 'Calcul surface terriere'!H55,0)</f>
        <v>0</v>
      </c>
      <c r="I58" s="23">
        <f>ROUND(100 * 'Calcul surface terriere'!I55,0)</f>
        <v>75</v>
      </c>
      <c r="J58" s="23">
        <f>ROUND(100 * 'Calcul surface terriere'!J55,0)</f>
        <v>0</v>
      </c>
      <c r="K58" s="23">
        <f>ROUND(100 * 'Calcul surface terriere'!K55,0)</f>
        <v>8</v>
      </c>
      <c r="L58" s="23">
        <f>ROUND(100 * 'Calcul surface terriere'!L55,0)</f>
        <v>1</v>
      </c>
      <c r="M58" s="23">
        <f>ROUND(100 * 'Calcul surface terriere'!M55,0)</f>
        <v>1</v>
      </c>
      <c r="N58" s="23">
        <f>ROUND(100 * 'Calcul surface terriere'!N55,0)</f>
        <v>0</v>
      </c>
      <c r="O58" s="23">
        <f>ROUND(100 * 'Calcul surface terriere'!O55,0)</f>
        <v>4</v>
      </c>
      <c r="P58" s="23">
        <f>ROUND(100 * 'Calcul surface terriere'!P55,0)</f>
        <v>0</v>
      </c>
      <c r="Q58" s="23">
        <f>ROUND(100 * 'Calcul surface terriere'!Q55,0)</f>
        <v>0</v>
      </c>
      <c r="R58" s="23">
        <f>ROUND(100 * 'Calcul surface terriere'!R55,0)</f>
        <v>0</v>
      </c>
      <c r="S58" s="23">
        <f>ROUND(100 * 'Calcul surface terriere'!S55,0)</f>
        <v>4</v>
      </c>
      <c r="T58" s="24"/>
      <c r="U58" s="18" t="s">
        <v>41</v>
      </c>
    </row>
    <row r="59" spans="1:21" x14ac:dyDescent="0.25">
      <c r="A59" s="12" t="s">
        <v>33</v>
      </c>
      <c r="B59" s="12" t="s">
        <v>2</v>
      </c>
      <c r="C59" s="25">
        <f>ROUND('Calcul volume sur pied'!C53, 1)</f>
        <v>5.7</v>
      </c>
      <c r="D59" s="25">
        <f>ROUND('Calcul volume sur pied'!D53, 1)</f>
        <v>0</v>
      </c>
      <c r="E59" s="25">
        <f>ROUND('Calcul volume sur pied'!E53, 1)</f>
        <v>0</v>
      </c>
      <c r="F59" s="25">
        <f>ROUND('Calcul volume sur pied'!F53, 1)</f>
        <v>0</v>
      </c>
      <c r="G59" s="25">
        <f>ROUND('Calcul volume sur pied'!G53, 1)</f>
        <v>0</v>
      </c>
      <c r="H59" s="25">
        <f>ROUND('Calcul volume sur pied'!H53, 1)</f>
        <v>0</v>
      </c>
      <c r="I59" s="25">
        <f>ROUND('Calcul volume sur pied'!I53, 1)</f>
        <v>65.099999999999994</v>
      </c>
      <c r="J59" s="25">
        <f>ROUND('Calcul volume sur pied'!J53, 1)</f>
        <v>0.2</v>
      </c>
      <c r="K59" s="25">
        <f>ROUND('Calcul volume sur pied'!K53, 1)</f>
        <v>5.0999999999999996</v>
      </c>
      <c r="L59" s="25">
        <f>ROUND('Calcul volume sur pied'!L53, 1)</f>
        <v>0.4</v>
      </c>
      <c r="M59" s="25">
        <f>ROUND('Calcul volume sur pied'!M53, 1)</f>
        <v>0.4</v>
      </c>
      <c r="N59" s="25">
        <f>ROUND('Calcul volume sur pied'!N53, 1)</f>
        <v>0</v>
      </c>
      <c r="O59" s="25">
        <f>ROUND('Calcul volume sur pied'!O53, 1)</f>
        <v>2</v>
      </c>
      <c r="P59" s="25">
        <f>ROUND('Calcul volume sur pied'!P53, 1)</f>
        <v>0</v>
      </c>
      <c r="Q59" s="25">
        <f>ROUND('Calcul volume sur pied'!Q53, 1)</f>
        <v>0</v>
      </c>
      <c r="R59" s="25">
        <f>ROUND('Calcul volume sur pied'!R53, 1)</f>
        <v>0</v>
      </c>
      <c r="S59" s="25">
        <f>ROUND('Calcul volume sur pied'!S53, 1)</f>
        <v>2.4</v>
      </c>
      <c r="T59" s="26">
        <f>ROUND('Calcul volume sur pied'!T53, 0)</f>
        <v>81</v>
      </c>
      <c r="U59" s="12" t="s">
        <v>42</v>
      </c>
    </row>
    <row r="60" spans="1:21" x14ac:dyDescent="0.25">
      <c r="A60" s="12"/>
      <c r="B60" s="12" t="s">
        <v>30</v>
      </c>
      <c r="C60" s="25">
        <f>ROUND('Calcul volume sur pied'!C54, 1)</f>
        <v>7.3</v>
      </c>
      <c r="D60" s="25">
        <f>ROUND('Calcul volume sur pied'!D54, 1)</f>
        <v>0</v>
      </c>
      <c r="E60" s="25">
        <f>ROUND('Calcul volume sur pied'!E54, 1)</f>
        <v>0</v>
      </c>
      <c r="F60" s="25">
        <f>ROUND('Calcul volume sur pied'!F54, 1)</f>
        <v>0</v>
      </c>
      <c r="G60" s="25">
        <f>ROUND('Calcul volume sur pied'!G54, 1)</f>
        <v>0</v>
      </c>
      <c r="H60" s="25">
        <f>ROUND('Calcul volume sur pied'!H54, 1)</f>
        <v>0</v>
      </c>
      <c r="I60" s="25">
        <f>ROUND('Calcul volume sur pied'!I54, 1)</f>
        <v>83.4</v>
      </c>
      <c r="J60" s="25">
        <f>ROUND('Calcul volume sur pied'!J54, 1)</f>
        <v>0.3</v>
      </c>
      <c r="K60" s="25">
        <f>ROUND('Calcul volume sur pied'!K54, 1)</f>
        <v>6.5</v>
      </c>
      <c r="L60" s="25">
        <f>ROUND('Calcul volume sur pied'!L54, 1)</f>
        <v>0.5</v>
      </c>
      <c r="M60" s="25">
        <f>ROUND('Calcul volume sur pied'!M54, 1)</f>
        <v>0.5</v>
      </c>
      <c r="N60" s="25">
        <f>ROUND('Calcul volume sur pied'!N54, 1)</f>
        <v>0</v>
      </c>
      <c r="O60" s="25">
        <f>ROUND('Calcul volume sur pied'!O54, 1)</f>
        <v>2.6</v>
      </c>
      <c r="P60" s="25">
        <f>ROUND('Calcul volume sur pied'!P54, 1)</f>
        <v>0</v>
      </c>
      <c r="Q60" s="25">
        <f>ROUND('Calcul volume sur pied'!Q54, 1)</f>
        <v>0</v>
      </c>
      <c r="R60" s="25">
        <f>ROUND('Calcul volume sur pied'!R54, 1)</f>
        <v>0</v>
      </c>
      <c r="S60" s="25">
        <f>ROUND('Calcul volume sur pied'!S54, 1)</f>
        <v>3.1</v>
      </c>
      <c r="T60" s="26">
        <f>ROUND('Calcul volume sur pied'!T54, 0)</f>
        <v>104</v>
      </c>
      <c r="U60" s="12" t="s">
        <v>43</v>
      </c>
    </row>
    <row r="61" spans="1:21" x14ac:dyDescent="0.25">
      <c r="A61" s="18"/>
      <c r="B61" s="18" t="s">
        <v>32</v>
      </c>
      <c r="C61" s="23">
        <f>ROUND(100 * 'Calcul volume sur pied'!C55, 0)</f>
        <v>7</v>
      </c>
      <c r="D61" s="23">
        <f>ROUND(100 * 'Calcul volume sur pied'!D55, 0)</f>
        <v>0</v>
      </c>
      <c r="E61" s="23">
        <f>ROUND(100 * 'Calcul volume sur pied'!E55, 0)</f>
        <v>0</v>
      </c>
      <c r="F61" s="23">
        <f>ROUND(100 * 'Calcul volume sur pied'!F55, 0)</f>
        <v>0</v>
      </c>
      <c r="G61" s="23">
        <f>ROUND(100 * 'Calcul volume sur pied'!G55, 0)</f>
        <v>0</v>
      </c>
      <c r="H61" s="23">
        <f>ROUND(100 * 'Calcul volume sur pied'!H55, 0)</f>
        <v>0</v>
      </c>
      <c r="I61" s="23">
        <f>ROUND(100 * 'Calcul volume sur pied'!I55, 0)</f>
        <v>80</v>
      </c>
      <c r="J61" s="23">
        <f>ROUND(100 * 'Calcul volume sur pied'!J55, 0)</f>
        <v>0</v>
      </c>
      <c r="K61" s="23">
        <f>ROUND(100 * 'Calcul volume sur pied'!K55, 0)</f>
        <v>6</v>
      </c>
      <c r="L61" s="23">
        <f>ROUND(100 * 'Calcul volume sur pied'!L55, 0)</f>
        <v>1</v>
      </c>
      <c r="M61" s="23">
        <f>ROUND(100 * 'Calcul volume sur pied'!M55, 0)</f>
        <v>0</v>
      </c>
      <c r="N61" s="23">
        <f>ROUND(100 * 'Calcul volume sur pied'!N55, 0)</f>
        <v>0</v>
      </c>
      <c r="O61" s="23">
        <f>ROUND(100 * 'Calcul volume sur pied'!O55, 0)</f>
        <v>2</v>
      </c>
      <c r="P61" s="23">
        <f>ROUND(100 * 'Calcul volume sur pied'!P55, 0)</f>
        <v>0</v>
      </c>
      <c r="Q61" s="23">
        <f>ROUND(100 * 'Calcul volume sur pied'!Q55, 0)</f>
        <v>0</v>
      </c>
      <c r="R61" s="23">
        <f>ROUND(100 * 'Calcul volume sur pied'!R55, 0)</f>
        <v>0</v>
      </c>
      <c r="S61" s="23">
        <f>ROUND(100 * 'Calcul volume sur pied'!S55, 0)</f>
        <v>3</v>
      </c>
      <c r="T61" s="24"/>
      <c r="U61" s="18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3.8461538461538458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17.948717948717949</v>
      </c>
      <c r="J10" s="8">
        <f>'Protocole Inventaire'!J10/$B$6</f>
        <v>2.5641025641025639</v>
      </c>
      <c r="K10" s="8">
        <f>'Protocole Inventaire'!K10/$B$6</f>
        <v>6.4102564102564097</v>
      </c>
      <c r="L10" s="8">
        <f>'Protocole Inventaire'!L10/$B$6</f>
        <v>1.2820512820512819</v>
      </c>
      <c r="M10" s="8">
        <f>'Protocole Inventaire'!M10/$B$6</f>
        <v>3.8461538461538458</v>
      </c>
      <c r="N10" s="8">
        <f>'Protocole Inventaire'!N10/$B$6</f>
        <v>0</v>
      </c>
      <c r="O10" s="8">
        <f>'Protocole Inventaire'!O10/$B$6</f>
        <v>7.6923076923076916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8.9743589743589745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0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8.9743589743589745</v>
      </c>
      <c r="J11" s="8">
        <f>'Protocole Inventaire'!J11/$B$6</f>
        <v>0</v>
      </c>
      <c r="K11" s="8">
        <f>'Protocole Inventaire'!K11/$B$6</f>
        <v>8.9743589743589745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5.1282051282051277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3.8461538461538458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1.2820512820512819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1.2820512820512819</v>
      </c>
      <c r="J12" s="8">
        <f>'Protocole Inventaire'!J12/$B$6</f>
        <v>0</v>
      </c>
      <c r="K12" s="8">
        <f>'Protocole Inventaire'!K12/$B$6</f>
        <v>1.2820512820512819</v>
      </c>
      <c r="L12" s="8">
        <f>'Protocole Inventaire'!L12/$B$6</f>
        <v>1.2820512820512819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2.5641025641025639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2.5641025641025639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0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1.2820512820512819</v>
      </c>
      <c r="J13" s="8">
        <f>'Protocole Inventaire'!J13/$B$6</f>
        <v>0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1.2820512820512819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1.2820512820512819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0</v>
      </c>
      <c r="J14" s="8">
        <f>'Protocole Inventaire'!J14/$B$6</f>
        <v>0</v>
      </c>
      <c r="K14" s="8">
        <f>'Protocole Inventaire'!K14/$B$6</f>
        <v>3.8461538461538458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0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1.2820512820512819</v>
      </c>
      <c r="J15" s="8">
        <f>'Protocole Inventaire'!J15/$B$6</f>
        <v>0</v>
      </c>
      <c r="K15" s="8">
        <f>'Protocole Inventaire'!K15/$B$6</f>
        <v>1.2820512820512819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2.5641025641025639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5.1282051282051277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3.8461538461538458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6.4102564102564097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5.1282051282051277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1.2820512820512819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2.5641025641025639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4.6181412007769963E-2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0.21551325603625984</v>
      </c>
      <c r="J10" s="8">
        <f>'Protocole Inventaire'!J10*($A10/200)^2*PI()</f>
        <v>3.0787608005179976E-2</v>
      </c>
      <c r="K10" s="8">
        <f>'Protocole Inventaire'!K10*($A10/200)^2*PI()</f>
        <v>7.6969020012949946E-2</v>
      </c>
      <c r="L10" s="8">
        <f>'Protocole Inventaire'!L10*($A10/200)^2*PI()</f>
        <v>1.5393804002589988E-2</v>
      </c>
      <c r="M10" s="8">
        <f>'Protocole Inventaire'!M10*($A10/200)^2*PI()</f>
        <v>4.6181412007769963E-2</v>
      </c>
      <c r="N10" s="8">
        <f>'Protocole Inventaire'!N10*($A10/200)^2*PI()</f>
        <v>0</v>
      </c>
      <c r="O10" s="8">
        <f>'Protocole Inventaire'!O10*($A10/200)^2*PI()</f>
        <v>9.2362824015539927E-2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0.10775662801812992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0.17812830345854128</v>
      </c>
      <c r="J11" s="8">
        <f>'Protocole Inventaire'!J11*($A11/200)^2*PI()</f>
        <v>0</v>
      </c>
      <c r="K11" s="8">
        <f>'Protocole Inventaire'!K11*($A11/200)^2*PI()</f>
        <v>0.17812830345854128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0.10178760197630929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7.6340701482231973E-2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3.8013271108436497E-2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3.8013271108436497E-2</v>
      </c>
      <c r="J12" s="8">
        <f>'Protocole Inventaire'!J12*($A12/200)^2*PI()</f>
        <v>0</v>
      </c>
      <c r="K12" s="8">
        <f>'Protocole Inventaire'!K12*($A12/200)^2*PI()</f>
        <v>3.8013271108436497E-2</v>
      </c>
      <c r="L12" s="8">
        <f>'Protocole Inventaire'!L12*($A12/200)^2*PI()</f>
        <v>3.8013271108436497E-2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7.6026542216872994E-2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7.6026542216872994E-2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5.3092915845667513E-2</v>
      </c>
      <c r="J13" s="8">
        <f>'Protocole Inventaire'!J13*($A13/200)^2*PI()</f>
        <v>0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5.3092915845667513E-2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7.0685834705770348E-2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</v>
      </c>
      <c r="J14" s="8">
        <f>'Protocole Inventaire'!J14*($A14/200)^2*PI()</f>
        <v>0</v>
      </c>
      <c r="K14" s="8">
        <f>'Protocole Inventaire'!K14*($A14/200)^2*PI()</f>
        <v>0.21205750411731106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9.0792027688745044E-2</v>
      </c>
      <c r="J15" s="8">
        <f>'Protocole Inventaire'!J15*($A15/200)^2*PI()</f>
        <v>0</v>
      </c>
      <c r="K15" s="8">
        <f>'Protocole Inventaire'!K15*($A15/200)^2*PI()</f>
        <v>9.0792027688745044E-2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0.22682298958918307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0.78539816339744828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0.68706631334008772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1.321039710834508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1.2076282160399165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0.34211943997592853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0.68423887995185706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0.49699995779790535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5.4877340472906502</v>
      </c>
      <c r="J53">
        <f t="shared" si="0"/>
        <v>3.0787608005179976E-2</v>
      </c>
      <c r="K53">
        <f t="shared" si="0"/>
        <v>0.59596012638598383</v>
      </c>
      <c r="L53">
        <f t="shared" si="0"/>
        <v>5.3407075111026485E-2</v>
      </c>
      <c r="M53">
        <f t="shared" si="0"/>
        <v>4.6181412007769963E-2</v>
      </c>
      <c r="N53">
        <f t="shared" si="0"/>
        <v>0</v>
      </c>
      <c r="O53">
        <f t="shared" si="0"/>
        <v>0.27017696820872222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0.31321678756290239</v>
      </c>
      <c r="T53">
        <f>SUM(C53:S53)</f>
        <v>7.2944639823701412</v>
      </c>
    </row>
    <row r="54" spans="1:20" x14ac:dyDescent="0.25">
      <c r="A54" t="s">
        <v>49</v>
      </c>
      <c r="B54" t="s">
        <v>30</v>
      </c>
      <c r="C54">
        <f>C53/$B$6</f>
        <v>0.63717943307423763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7.0355564708854486</v>
      </c>
      <c r="J54">
        <f t="shared" si="1"/>
        <v>3.9471292314333301E-2</v>
      </c>
      <c r="K54">
        <f t="shared" si="1"/>
        <v>0.76405144408459469</v>
      </c>
      <c r="L54">
        <f t="shared" si="1"/>
        <v>6.8470609116700623E-2</v>
      </c>
      <c r="M54">
        <f t="shared" si="1"/>
        <v>5.9206938471499951E-2</v>
      </c>
      <c r="N54">
        <f t="shared" si="1"/>
        <v>0</v>
      </c>
      <c r="O54">
        <f t="shared" si="1"/>
        <v>0.34638072847272078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0.40155998405500304</v>
      </c>
      <c r="T54">
        <f>SUM(C54:S54)</f>
        <v>9.3518769004745366</v>
      </c>
    </row>
    <row r="55" spans="1:20" x14ac:dyDescent="0.25">
      <c r="A55" t="s">
        <v>49</v>
      </c>
      <c r="B55" t="s">
        <v>50</v>
      </c>
      <c r="C55">
        <f>C54/$T54</f>
        <v>6.8133855893880046E-2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0.75231491450966892</v>
      </c>
      <c r="J55">
        <f t="shared" si="2"/>
        <v>4.22068133855894E-3</v>
      </c>
      <c r="K55">
        <f t="shared" si="2"/>
        <v>8.1700331624962347E-2</v>
      </c>
      <c r="L55">
        <f t="shared" si="2"/>
        <v>7.3215900770920396E-3</v>
      </c>
      <c r="M55">
        <f t="shared" si="2"/>
        <v>6.33102200783841E-3</v>
      </c>
      <c r="N55">
        <f t="shared" si="2"/>
        <v>0</v>
      </c>
      <c r="O55">
        <f t="shared" si="2"/>
        <v>3.70386321547009E-2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4.2938972393298601E-2</v>
      </c>
      <c r="T55">
        <f>SUM(C55:S55)</f>
        <v>1.0000000000000002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0.36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1.68</v>
      </c>
      <c r="J10" s="8">
        <f>'Protocole Inventaire'!J10*$B10</f>
        <v>0.24</v>
      </c>
      <c r="K10" s="8">
        <f>'Protocole Inventaire'!K10*$B10</f>
        <v>0.6</v>
      </c>
      <c r="L10" s="8">
        <f>'Protocole Inventaire'!L10*$B10</f>
        <v>0.12</v>
      </c>
      <c r="M10" s="8">
        <f>'Protocole Inventaire'!M10*$B10</f>
        <v>0.36</v>
      </c>
      <c r="N10" s="8">
        <f>'Protocole Inventaire'!N10*$B10</f>
        <v>0</v>
      </c>
      <c r="O10" s="8">
        <f>'Protocole Inventaire'!O10*$B10</f>
        <v>0.72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0.84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1.26</v>
      </c>
      <c r="J11" s="8">
        <f>'Protocole Inventaire'!J11*$B11</f>
        <v>0</v>
      </c>
      <c r="K11" s="8">
        <f>'Protocole Inventaire'!K11*$B11</f>
        <v>1.26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0.72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0.54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0.28999999999999998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0.28999999999999998</v>
      </c>
      <c r="J12" s="8">
        <f>'Protocole Inventaire'!J12*$B12</f>
        <v>0</v>
      </c>
      <c r="K12" s="8">
        <f>'Protocole Inventaire'!K12*$B12</f>
        <v>0.28999999999999998</v>
      </c>
      <c r="L12" s="8">
        <f>'Protocole Inventaire'!L12*$B12</f>
        <v>0.28999999999999998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0.57999999999999996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0.57999999999999996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0.46</v>
      </c>
      <c r="J13" s="8">
        <f>'Protocole Inventaire'!J13*$B13</f>
        <v>0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0.46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0.67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</v>
      </c>
      <c r="J14" s="8">
        <f>'Protocole Inventaire'!J14*$B14</f>
        <v>0</v>
      </c>
      <c r="K14" s="8">
        <f>'Protocole Inventaire'!K14*$B14</f>
        <v>2.0100000000000002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0.92</v>
      </c>
      <c r="J15" s="8">
        <f>'Protocole Inventaire'!J15*$B15</f>
        <v>0</v>
      </c>
      <c r="K15" s="8">
        <f>'Protocole Inventaire'!K15*$B15</f>
        <v>0.92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2.42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9.4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8.370000000000001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16.350000000000001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15.2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4.37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8.74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5.6899999999999995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65.09</v>
      </c>
      <c r="J53">
        <f t="shared" si="0"/>
        <v>0.24</v>
      </c>
      <c r="K53">
        <f t="shared" si="0"/>
        <v>5.08</v>
      </c>
      <c r="L53">
        <f t="shared" si="0"/>
        <v>0.41</v>
      </c>
      <c r="M53">
        <f t="shared" si="0"/>
        <v>0.36</v>
      </c>
      <c r="N53">
        <f t="shared" si="0"/>
        <v>0</v>
      </c>
      <c r="O53">
        <f t="shared" si="0"/>
        <v>2.02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2.42</v>
      </c>
      <c r="T53">
        <f>SUM(C53:S53)</f>
        <v>81.309999999999988</v>
      </c>
    </row>
    <row r="54" spans="1:20" x14ac:dyDescent="0.25">
      <c r="A54" t="s">
        <v>53</v>
      </c>
      <c r="B54" t="s">
        <v>30</v>
      </c>
      <c r="C54">
        <f>C53/$B$6</f>
        <v>7.2948717948717938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83.448717948717956</v>
      </c>
      <c r="J54">
        <f t="shared" si="1"/>
        <v>0.30769230769230765</v>
      </c>
      <c r="K54">
        <f t="shared" si="1"/>
        <v>6.5128205128205128</v>
      </c>
      <c r="L54">
        <f t="shared" si="1"/>
        <v>0.52564102564102555</v>
      </c>
      <c r="M54">
        <f t="shared" si="1"/>
        <v>0.46153846153846151</v>
      </c>
      <c r="N54">
        <f t="shared" si="1"/>
        <v>0</v>
      </c>
      <c r="O54">
        <f t="shared" si="1"/>
        <v>2.5897435897435899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3.1025641025641022</v>
      </c>
      <c r="T54">
        <f>SUM(C54:S54)</f>
        <v>104.24358974358975</v>
      </c>
    </row>
    <row r="55" spans="1:20" x14ac:dyDescent="0.25">
      <c r="A55" t="s">
        <v>53</v>
      </c>
      <c r="B55" t="s">
        <v>50</v>
      </c>
      <c r="C55">
        <f>C54/$T54</f>
        <v>6.9979092362563014E-2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0.80051654163079577</v>
      </c>
      <c r="J55">
        <f t="shared" si="2"/>
        <v>2.9516664616898287E-3</v>
      </c>
      <c r="K55">
        <f t="shared" si="2"/>
        <v>6.2476940105768042E-2</v>
      </c>
      <c r="L55">
        <f t="shared" si="2"/>
        <v>5.0424302053867897E-3</v>
      </c>
      <c r="M55">
        <f t="shared" si="2"/>
        <v>4.4274996925347428E-3</v>
      </c>
      <c r="N55">
        <f t="shared" si="2"/>
        <v>0</v>
      </c>
      <c r="O55">
        <f t="shared" si="2"/>
        <v>2.4843192719222727E-2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2.9762636822039105E-2</v>
      </c>
      <c r="T55">
        <f>SUM(C55:S55)</f>
        <v>1.0000000000000002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2025-06-04T14:11:52Z</dcterms:modified>
</cp:coreProperties>
</file>