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15 Combe Pierre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<sst xmlns="http://schemas.openxmlformats.org/spreadsheetml/2006/main" count="155" uniqueCount="56">
  <si>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</si>
  <si>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</si>
  <si>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</si>
  <si>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</si>
  <si>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</si>
  <si>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</si>
  <si>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</si>
  <si>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</si>
  <si>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</si>
  <si>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</si>
  <si>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</si>
  <si>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</si>
  <si>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</si>
  <si>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</si>
  <si>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</si>
  <si>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</si>
  <si>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</si>
  <si>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</si>
  <si>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</si>
  <si>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</si>
  <si>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</si>
  <si>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</si>
  <si>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</si>
  <si>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</si>
  <si>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</si>
  <si>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</si>
  <si>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</si>
  <si>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</si>
  <si>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</si>
  <si>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</si>
  <si>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</si>
  <si>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</si>
  <si>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</si>
  <si>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</si>
  <si>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</si>
  <si>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</si>
  <si>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</si>
  <si>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</si>
  <si>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</si>
  <si>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</si>
  <si>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</si>
  <si>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</si>
  <si>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</si>
  <si>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</si>
  <si>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</si>
  <si>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</si>
  <si>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</si>
  <si>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</si>
  <si>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</si>
  <si>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</si>
  <si>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</si>
  <si>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</si>
  <si>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</si>
  <si>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</si>
  <si>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JU15 Combe Pierre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</si>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</sst>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25" workbookViewId="0">
      <selection activeCell="D27" sqref="D2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44550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>
        <v>2</v>
      </c>
      <c r="D10" s="8">
        <v>5</v>
      </c>
      <c r="E10" s="8"/>
      <c r="F10" s="8"/>
      <c r="G10" s="8"/>
      <c r="H10" s="8"/>
      <c r="I10" s="8">
        <v>10</v>
      </c>
      <c r="J10" s="8">
        <v>4</v>
      </c>
      <c r="K10" s="8">
        <v>2</v>
      </c>
      <c r="L10" s="8"/>
      <c r="M10" s="8">
        <v>7</v>
      </c>
      <c r="N10" s="8"/>
      <c r="O10" s="8">
        <v>3</v>
      </c>
      <c r="P10" s="8"/>
      <c r="Q10" s="8"/>
      <c r="R10" s="8"/>
      <c r="S10" s="8">
        <v>6</v>
      </c>
    </row>
    <row r="11" spans="1:19" x14ac:dyDescent="0.25">
      <c r="A11" s="30">
        <v>18</v>
      </c>
      <c r="B11" s="30">
        <v>0.2</v>
      </c>
      <c r="C11" s="8">
        <v>2</v>
      </c>
      <c r="D11" s="8">
        <v>4</v>
      </c>
      <c r="E11" s="8"/>
      <c r="F11" s="8"/>
      <c r="G11" s="8"/>
      <c r="H11" s="8"/>
      <c r="I11" s="8">
        <v>6</v>
      </c>
      <c r="J11" s="8">
        <v>4</v>
      </c>
      <c r="K11" s="8">
        <v>2</v>
      </c>
      <c r="L11" s="8"/>
      <c r="M11" s="8">
        <v>3</v>
      </c>
      <c r="N11" s="8"/>
      <c r="O11" s="8">
        <v>5</v>
      </c>
      <c r="P11" s="8"/>
      <c r="Q11" s="8"/>
      <c r="R11" s="8"/>
      <c r="S11" s="8"/>
    </row>
    <row r="12" spans="1:19" x14ac:dyDescent="0.25">
      <c r="A12" s="30">
        <v>22</v>
      </c>
      <c r="B12" s="30">
        <v>0.3</v>
      </c>
      <c r="C12" s="8"/>
      <c r="D12" s="8"/>
      <c r="E12" s="8"/>
      <c r="F12" s="8"/>
      <c r="G12" s="8"/>
      <c r="H12" s="8"/>
      <c r="I12" s="8">
        <v>10</v>
      </c>
      <c r="J12" s="8">
        <v>2</v>
      </c>
      <c r="K12" s="8">
        <v>2</v>
      </c>
      <c r="L12" s="8"/>
      <c r="M12" s="8">
        <v>2</v>
      </c>
      <c r="N12" s="8"/>
      <c r="O12" s="8">
        <v>4</v>
      </c>
      <c r="P12" s="8"/>
      <c r="Q12" s="8"/>
      <c r="R12" s="8"/>
      <c r="S12" s="8"/>
    </row>
    <row r="13" spans="1:19" x14ac:dyDescent="0.25">
      <c r="A13" s="30">
        <v>26</v>
      </c>
      <c r="B13" s="30">
        <v>0.5</v>
      </c>
      <c r="C13" s="8">
        <v>1</v>
      </c>
      <c r="D13" s="8">
        <v>1</v>
      </c>
      <c r="E13" s="8"/>
      <c r="F13" s="8"/>
      <c r="G13" s="8"/>
      <c r="H13" s="8"/>
      <c r="I13" s="8">
        <v>7</v>
      </c>
      <c r="J13" s="8"/>
      <c r="K13" s="8"/>
      <c r="L13" s="8"/>
      <c r="M13" s="8">
        <v>3</v>
      </c>
      <c r="N13" s="8"/>
      <c r="O13" s="8">
        <v>1</v>
      </c>
      <c r="P13" s="8"/>
      <c r="Q13" s="8"/>
      <c r="R13" s="8"/>
      <c r="S13" s="8"/>
    </row>
    <row r="14" spans="1:19" x14ac:dyDescent="0.25">
      <c r="A14" s="30">
        <v>30</v>
      </c>
      <c r="B14" s="30">
        <v>0.7</v>
      </c>
      <c r="C14" s="8"/>
      <c r="D14" s="8"/>
      <c r="E14" s="8"/>
      <c r="F14" s="8"/>
      <c r="G14" s="8"/>
      <c r="H14" s="8"/>
      <c r="I14" s="8">
        <v>7</v>
      </c>
      <c r="J14" s="8">
        <v>1</v>
      </c>
      <c r="K14" s="8"/>
      <c r="L14" s="8"/>
      <c r="M14" s="8">
        <v>1</v>
      </c>
      <c r="N14" s="8"/>
      <c r="O14" s="8">
        <v>1</v>
      </c>
      <c r="P14" s="8"/>
      <c r="Q14" s="8"/>
      <c r="R14" s="8"/>
      <c r="S14" s="8"/>
    </row>
    <row r="15" spans="1:19" x14ac:dyDescent="0.25">
      <c r="A15" s="30">
        <v>34</v>
      </c>
      <c r="B15" s="30">
        <v>1</v>
      </c>
      <c r="C15" s="8"/>
      <c r="D15" s="8"/>
      <c r="E15" s="8"/>
      <c r="F15" s="8"/>
      <c r="G15" s="8"/>
      <c r="H15" s="8"/>
      <c r="I15" s="8">
        <v>8</v>
      </c>
      <c r="J15" s="8">
        <v>1</v>
      </c>
      <c r="K15" s="8"/>
      <c r="L15" s="8"/>
      <c r="M15" s="8">
        <v>4</v>
      </c>
      <c r="N15" s="8"/>
      <c r="O15" s="8"/>
      <c r="P15" s="8"/>
      <c r="Q15" s="8"/>
      <c r="R15" s="8"/>
      <c r="S15" s="8"/>
    </row>
    <row r="16" spans="1:19" x14ac:dyDescent="0.25">
      <c r="A16" s="30">
        <v>38</v>
      </c>
      <c r="B16" s="30">
        <v>1.3</v>
      </c>
      <c r="C16" s="8"/>
      <c r="D16" s="8"/>
      <c r="E16" s="8"/>
      <c r="F16" s="8"/>
      <c r="G16" s="8"/>
      <c r="H16" s="8"/>
      <c r="I16" s="8">
        <v>8</v>
      </c>
      <c r="J16" s="8">
        <v>1</v>
      </c>
      <c r="K16" s="8">
        <v>1</v>
      </c>
      <c r="L16" s="8"/>
      <c r="M16" s="8">
        <v>1</v>
      </c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/>
      <c r="D17" s="8">
        <v>1</v>
      </c>
      <c r="E17" s="8"/>
      <c r="F17" s="8"/>
      <c r="G17" s="8"/>
      <c r="H17" s="8"/>
      <c r="I17" s="8">
        <v>2</v>
      </c>
      <c r="J17" s="8"/>
      <c r="K17" s="8"/>
      <c r="L17" s="8"/>
      <c r="M17" s="8">
        <v>1</v>
      </c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/>
      <c r="D18" s="8"/>
      <c r="E18" s="8"/>
      <c r="F18" s="8"/>
      <c r="G18" s="8"/>
      <c r="H18" s="8"/>
      <c r="I18" s="8">
        <v>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/>
      <c r="D19" s="8"/>
      <c r="E19" s="8"/>
      <c r="F19" s="8"/>
      <c r="G19" s="8"/>
      <c r="H19" s="8"/>
      <c r="I19" s="8">
        <v>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/>
      <c r="E20" s="8"/>
      <c r="F20" s="8"/>
      <c r="G20" s="8"/>
      <c r="H20" s="8"/>
      <c r="I20" s="8">
        <v>2</v>
      </c>
      <c r="J20" s="8"/>
      <c r="K20" s="8"/>
      <c r="L20" s="8"/>
      <c r="M20" s="8">
        <v>1</v>
      </c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>
        <v>1</v>
      </c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/>
      <c r="E24" s="8"/>
      <c r="F24" s="8"/>
      <c r="G24" s="8"/>
      <c r="H24" s="8"/>
      <c r="I24" s="8"/>
      <c r="J24" s="8"/>
      <c r="K24" s="8">
        <v>1</v>
      </c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/>
      <c r="E25" s="8"/>
      <c r="F25" s="8"/>
      <c r="G25" s="8"/>
      <c r="H25" s="8"/>
      <c r="I25" s="8"/>
      <c r="J25" s="8"/>
      <c r="K25" s="8">
        <v>1</v>
      </c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>
        <v>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</v>
      </c>
      <c r="D54" s="12">
        <f t="shared" ref="D54:S54" si="0">SUM(D9:D51)</f>
        <v>11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67</v>
      </c>
      <c r="J54" s="12">
        <f t="shared" si="0"/>
        <v>13</v>
      </c>
      <c r="K54" s="12">
        <f t="shared" si="0"/>
        <v>9</v>
      </c>
      <c r="L54" s="12">
        <f t="shared" si="0"/>
        <v>0</v>
      </c>
      <c r="M54" s="12">
        <f t="shared" si="0"/>
        <v>24</v>
      </c>
      <c r="N54" s="12">
        <f t="shared" si="0"/>
        <v>0</v>
      </c>
      <c r="O54" s="12">
        <f t="shared" si="0"/>
        <v>14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6</v>
      </c>
      <c r="T54" s="13">
        <f>SUM(C54:S54)</f>
        <v>150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9.8000000000000007</v>
      </c>
      <c r="D55" s="20">
        <f t="shared" ref="D55:S55" si="3">ROUND(D54/$B$6, 1)</f>
        <v>18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109.8</v>
      </c>
      <c r="J55" s="20">
        <f t="shared" si="3"/>
        <v>21.3</v>
      </c>
      <c r="K55" s="20">
        <f t="shared" si="3"/>
        <v>14.8</v>
      </c>
      <c r="L55" s="20">
        <f t="shared" si="3"/>
        <v>0</v>
      </c>
      <c r="M55" s="20">
        <f t="shared" si="3"/>
        <v>39.299999999999997</v>
      </c>
      <c r="N55" s="20">
        <f t="shared" si="3"/>
        <v>0</v>
      </c>
      <c r="O55" s="20">
        <f t="shared" si="3"/>
        <v>23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9.8000000000000007</v>
      </c>
      <c r="T55" s="21">
        <f>ROUND(SUM(C55:S55),0)</f>
        <v>246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1.02</v>
      </c>
      <c r="D56" s="22">
        <f>ROUND('Calcul surface terriere'!D53, 2)</f>
        <v>0.37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5.27</v>
      </c>
      <c r="J56" s="22">
        <f>ROUND('Calcul surface terriere'!J53, 2)</f>
        <v>0.51</v>
      </c>
      <c r="K56" s="22">
        <f>ROUND('Calcul surface terriere'!K53, 2)</f>
        <v>1.0900000000000001</v>
      </c>
      <c r="L56" s="22">
        <f>ROUND('Calcul surface terriere'!L53, 2)</f>
        <v>0</v>
      </c>
      <c r="M56" s="22">
        <f>ROUND('Calcul surface terriere'!M53, 2)</f>
        <v>1.64</v>
      </c>
      <c r="N56" s="22">
        <f>ROUND('Calcul surface terriere'!N53, 2)</f>
        <v>0</v>
      </c>
      <c r="O56" s="22">
        <f>ROUND('Calcul surface terriere'!O53, 2)</f>
        <v>0.45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0.09</v>
      </c>
      <c r="T56" s="23">
        <f>ROUND('Calcul surface terriere'!T53,1)</f>
        <v>10.4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1.67</v>
      </c>
      <c r="D57" s="22">
        <f>ROUND('Calcul surface terriere'!D54, 2)</f>
        <v>0.61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8.65</v>
      </c>
      <c r="J57" s="22">
        <f>ROUND('Calcul surface terriere'!J54, 2)</f>
        <v>0.84</v>
      </c>
      <c r="K57" s="22">
        <f>ROUND('Calcul surface terriere'!K54, 2)</f>
        <v>1.78</v>
      </c>
      <c r="L57" s="22">
        <f>ROUND('Calcul surface terriere'!L54, 2)</f>
        <v>0</v>
      </c>
      <c r="M57" s="22">
        <f>ROUND('Calcul surface terriere'!M54, 2)</f>
        <v>2.68</v>
      </c>
      <c r="N57" s="22">
        <f>ROUND('Calcul surface terriere'!N54, 2)</f>
        <v>0</v>
      </c>
      <c r="O57" s="22">
        <f>ROUND('Calcul surface terriere'!O54, 2)</f>
        <v>0.74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0.15</v>
      </c>
      <c r="T57" s="23">
        <f>ROUND('Calcul surface terriere'!T54, 1)</f>
        <v>17.100000000000001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10</v>
      </c>
      <c r="D58" s="24">
        <f>ROUND(100 * 'Calcul surface terriere'!D55,0)</f>
        <v>4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51</v>
      </c>
      <c r="J58" s="24">
        <f>ROUND(100 * 'Calcul surface terriere'!J55,0)</f>
        <v>5</v>
      </c>
      <c r="K58" s="24">
        <f>ROUND(100 * 'Calcul surface terriere'!K55,0)</f>
        <v>10</v>
      </c>
      <c r="L58" s="24">
        <f>ROUND(100 * 'Calcul surface terriere'!L55,0)</f>
        <v>0</v>
      </c>
      <c r="M58" s="24">
        <f>ROUND(100 * 'Calcul surface terriere'!M55,0)</f>
        <v>16</v>
      </c>
      <c r="N58" s="24">
        <f>ROUND(100 * 'Calcul surface terriere'!N55,0)</f>
        <v>0</v>
      </c>
      <c r="O58" s="24">
        <f>ROUND(100 * 'Calcul surface terriere'!O55,0)</f>
        <v>4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13.2</v>
      </c>
      <c r="D59" s="26">
        <f>ROUND('Calcul volume sur pied'!D53, 1)</f>
        <v>3.4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57.3</v>
      </c>
      <c r="J59" s="26">
        <f>ROUND('Calcul volume sur pied'!J53, 1)</f>
        <v>4.8</v>
      </c>
      <c r="K59" s="26">
        <f>ROUND('Calcul volume sur pied'!K53, 1)</f>
        <v>13.2</v>
      </c>
      <c r="L59" s="26">
        <f>ROUND('Calcul volume sur pied'!L53, 1)</f>
        <v>0</v>
      </c>
      <c r="M59" s="26">
        <f>ROUND('Calcul volume sur pied'!M53, 1)</f>
        <v>17.600000000000001</v>
      </c>
      <c r="N59" s="26">
        <f>ROUND('Calcul volume sur pied'!N53, 1)</f>
        <v>0</v>
      </c>
      <c r="O59" s="26">
        <f>ROUND('Calcul volume sur pied'!O53, 1)</f>
        <v>3.7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0.6</v>
      </c>
      <c r="T59" s="27">
        <f>ROUND('Calcul volume sur pied'!T53, 0)</f>
        <v>114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21.6</v>
      </c>
      <c r="D60" s="26">
        <f>ROUND('Calcul volume sur pied'!D54, 1)</f>
        <v>5.6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93.9</v>
      </c>
      <c r="J60" s="26">
        <f>ROUND('Calcul volume sur pied'!J54, 1)</f>
        <v>7.9</v>
      </c>
      <c r="K60" s="26">
        <f>ROUND('Calcul volume sur pied'!K54, 1)</f>
        <v>21.6</v>
      </c>
      <c r="L60" s="26">
        <f>ROUND('Calcul volume sur pied'!L54, 1)</f>
        <v>0</v>
      </c>
      <c r="M60" s="26">
        <f>ROUND('Calcul volume sur pied'!M54, 1)</f>
        <v>28.9</v>
      </c>
      <c r="N60" s="26">
        <f>ROUND('Calcul volume sur pied'!N54, 1)</f>
        <v>0</v>
      </c>
      <c r="O60" s="26">
        <f>ROUND('Calcul volume sur pied'!O54, 1)</f>
        <v>6.1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</v>
      </c>
      <c r="T60" s="27">
        <f>ROUND('Calcul volume sur pied'!T54, 0)</f>
        <v>187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12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50</v>
      </c>
      <c r="J61" s="24">
        <f>ROUND(100 * 'Calcul volume sur pied'!J55, 0)</f>
        <v>4</v>
      </c>
      <c r="K61" s="24">
        <f>ROUND(100 * 'Calcul volume sur pied'!K55, 0)</f>
        <v>12</v>
      </c>
      <c r="L61" s="24">
        <f>ROUND(100 * 'Calcul volume sur pied'!L55, 0)</f>
        <v>0</v>
      </c>
      <c r="M61" s="24">
        <f>ROUND(100 * 'Calcul volume sur pied'!M55, 0)</f>
        <v>15</v>
      </c>
      <c r="N61" s="24">
        <f>ROUND(100 * 'Calcul volume sur pied'!N55, 0)</f>
        <v>0</v>
      </c>
      <c r="O61" s="24">
        <f>ROUND(100 * 'Calcul volume sur pied'!O55, 0)</f>
        <v>3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3.278688524590164</v>
      </c>
      <c r="D10" s="8">
        <f>'Protocole Inventaire'!D10/$B$6</f>
        <v>8.1967213114754092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16.393442622950818</v>
      </c>
      <c r="J10" s="8">
        <f>'Protocole Inventaire'!J10/$B$6</f>
        <v>6.557377049180328</v>
      </c>
      <c r="K10" s="8">
        <f>'Protocole Inventaire'!K10/$B$6</f>
        <v>3.278688524590164</v>
      </c>
      <c r="L10" s="8">
        <f>'Protocole Inventaire'!L10/$B$6</f>
        <v>0</v>
      </c>
      <c r="M10" s="8">
        <f>'Protocole Inventaire'!M10/$B$6</f>
        <v>11.475409836065573</v>
      </c>
      <c r="N10" s="8">
        <f>'Protocole Inventaire'!N10/$B$6</f>
        <v>0</v>
      </c>
      <c r="O10" s="8">
        <f>'Protocole Inventaire'!O10/$B$6</f>
        <v>4.918032786885246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9.8360655737704921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3.278688524590164</v>
      </c>
      <c r="D11" s="8">
        <f>'Protocole Inventaire'!D11/$B$6</f>
        <v>6.557377049180328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9.8360655737704921</v>
      </c>
      <c r="J11" s="8">
        <f>'Protocole Inventaire'!J11/$B$6</f>
        <v>6.557377049180328</v>
      </c>
      <c r="K11" s="8">
        <f>'Protocole Inventaire'!K11/$B$6</f>
        <v>3.278688524590164</v>
      </c>
      <c r="L11" s="8">
        <f>'Protocole Inventaire'!L11/$B$6</f>
        <v>0</v>
      </c>
      <c r="M11" s="8">
        <f>'Protocole Inventaire'!M11/$B$6</f>
        <v>4.918032786885246</v>
      </c>
      <c r="N11" s="8">
        <f>'Protocole Inventaire'!N11/$B$6</f>
        <v>0</v>
      </c>
      <c r="O11" s="8">
        <f>'Protocole Inventaire'!O11/$B$6</f>
        <v>8.1967213114754092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16.393442622950818</v>
      </c>
      <c r="J12" s="8">
        <f>'Protocole Inventaire'!J12/$B$6</f>
        <v>3.278688524590164</v>
      </c>
      <c r="K12" s="8">
        <f>'Protocole Inventaire'!K12/$B$6</f>
        <v>3.278688524590164</v>
      </c>
      <c r="L12" s="8">
        <f>'Protocole Inventaire'!L12/$B$6</f>
        <v>0</v>
      </c>
      <c r="M12" s="8">
        <f>'Protocole Inventaire'!M12/$B$6</f>
        <v>3.278688524590164</v>
      </c>
      <c r="N12" s="8">
        <f>'Protocole Inventaire'!N12/$B$6</f>
        <v>0</v>
      </c>
      <c r="O12" s="8">
        <f>'Protocole Inventaire'!O12/$B$6</f>
        <v>6.557377049180328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1.639344262295082</v>
      </c>
      <c r="D13" s="8">
        <f>'Protocole Inventaire'!D13/$B$6</f>
        <v>1.639344262295082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11.475409836065573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4.918032786885246</v>
      </c>
      <c r="N13" s="8">
        <f>'Protocole Inventaire'!N13/$B$6</f>
        <v>0</v>
      </c>
      <c r="O13" s="8">
        <f>'Protocole Inventaire'!O13/$B$6</f>
        <v>1.639344262295082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11.475409836065573</v>
      </c>
      <c r="J14" s="8">
        <f>'Protocole Inventaire'!J14/$B$6</f>
        <v>1.639344262295082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1.639344262295082</v>
      </c>
      <c r="N14" s="8">
        <f>'Protocole Inventaire'!N14/$B$6</f>
        <v>0</v>
      </c>
      <c r="O14" s="8">
        <f>'Protocole Inventaire'!O14/$B$6</f>
        <v>1.639344262295082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13.114754098360656</v>
      </c>
      <c r="J15" s="8">
        <f>'Protocole Inventaire'!J15/$B$6</f>
        <v>1.639344262295082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6.557377049180328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13.114754098360656</v>
      </c>
      <c r="J16" s="8">
        <f>'Protocole Inventaire'!J16/$B$6</f>
        <v>1.639344262295082</v>
      </c>
      <c r="K16" s="8">
        <f>'Protocole Inventaire'!K16/$B$6</f>
        <v>1.639344262295082</v>
      </c>
      <c r="L16" s="8">
        <f>'Protocole Inventaire'!L16/$B$6</f>
        <v>0</v>
      </c>
      <c r="M16" s="8">
        <f>'Protocole Inventaire'!M16/$B$6</f>
        <v>1.639344262295082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1.639344262295082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3.278688524590164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1.639344262295082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4.918032786885246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4.918032786885246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3.278688524590164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1.639344262295082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1.639344262295082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1.639344262295082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1.639344262295082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1.639344262295082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1.639344262295082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3.0787608005179976E-2</v>
      </c>
      <c r="D10" s="8">
        <f>'Protocole Inventaire'!D10*($A10/200)^2*PI()</f>
        <v>7.6969020012949946E-2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0.15393804002589989</v>
      </c>
      <c r="J10" s="8">
        <f>'Protocole Inventaire'!J10*($A10/200)^2*PI()</f>
        <v>6.1575216010359951E-2</v>
      </c>
      <c r="K10" s="8">
        <f>'Protocole Inventaire'!K10*($A10/200)^2*PI()</f>
        <v>3.0787608005179976E-2</v>
      </c>
      <c r="L10" s="8">
        <f>'Protocole Inventaire'!L10*($A10/200)^2*PI()</f>
        <v>0</v>
      </c>
      <c r="M10" s="8">
        <f>'Protocole Inventaire'!M10*($A10/200)^2*PI()</f>
        <v>0.10775662801812992</v>
      </c>
      <c r="N10" s="8">
        <f>'Protocole Inventaire'!N10*($A10/200)^2*PI()</f>
        <v>0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9.2362824015539927E-2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5.0893800988154644E-2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0.15268140296446395</v>
      </c>
      <c r="J11" s="8">
        <f>'Protocole Inventaire'!J11*($A11/200)^2*PI()</f>
        <v>0.10178760197630929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7.6340701482231973E-2</v>
      </c>
      <c r="N11" s="8">
        <f>'Protocole Inventaire'!N11*($A11/200)^2*PI()</f>
        <v>0</v>
      </c>
      <c r="O11" s="8">
        <f>'Protocole Inventaire'!O11*($A11/200)^2*PI()</f>
        <v>0.12723450247038659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0.38013271108436497</v>
      </c>
      <c r="J12" s="8">
        <f>'Protocole Inventaire'!J12*($A12/200)^2*PI()</f>
        <v>7.6026542216872994E-2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7.6026542216872994E-2</v>
      </c>
      <c r="N12" s="8">
        <f>'Protocole Inventaire'!N12*($A12/200)^2*PI()</f>
        <v>0</v>
      </c>
      <c r="O12" s="8">
        <f>'Protocole Inventaire'!O12*($A12/200)^2*PI()</f>
        <v>0.15205308443374599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5.3092915845667513E-2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0.15927874753700255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0.49480084294039239</v>
      </c>
      <c r="J14" s="8">
        <f>'Protocole Inventaire'!J14*($A14/200)^2*PI()</f>
        <v>7.0685834705770348E-2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9.0792027688745044E-2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0.36316811075498018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0.90729195835673226</v>
      </c>
      <c r="J16" s="8">
        <f>'Protocole Inventaire'!J16*($A16/200)^2*PI()</f>
        <v>0.11341149479459153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0.11341149479459153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0.22902210444669593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0.30190705400997914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0.38484510006474959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0.43008403427644265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0.88247337639337298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1.0172477012323751</v>
      </c>
      <c r="D53">
        <f t="shared" ref="D53:S53" si="0">SUM(D9:D51)</f>
        <v>0.37039377385823657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5.2737915875811856</v>
      </c>
      <c r="J53">
        <f t="shared" si="0"/>
        <v>0.51427871739264919</v>
      </c>
      <c r="K53">
        <f t="shared" si="0"/>
        <v>1.0860485803459914</v>
      </c>
      <c r="L53">
        <f t="shared" si="0"/>
        <v>0</v>
      </c>
      <c r="M53">
        <f t="shared" si="0"/>
        <v>1.6361414539895645</v>
      </c>
      <c r="N53">
        <f t="shared" si="0"/>
        <v>0</v>
      </c>
      <c r="O53">
        <f t="shared" si="0"/>
        <v>0.44924774946334034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9.2362824015539927E-2</v>
      </c>
      <c r="T53">
        <f>SUM(C53:S53)</f>
        <v>10.439512387878883</v>
      </c>
    </row>
    <row r="54" spans="1:20" x14ac:dyDescent="0.25">
      <c r="A54" t="s">
        <v>49</v>
      </c>
      <c r="B54" t="s">
        <v>30</v>
      </c>
      <c r="C54">
        <f>C53/$B$6</f>
        <v>1.6676191823481559</v>
      </c>
      <c r="D54">
        <f t="shared" ref="D54:S54" si="1">D53/$B$6</f>
        <v>0.6072029079643223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8.6455599796412876</v>
      </c>
      <c r="J54">
        <f t="shared" si="1"/>
        <v>0.84307986457811346</v>
      </c>
      <c r="K54">
        <f t="shared" si="1"/>
        <v>1.7804075087639204</v>
      </c>
      <c r="L54">
        <f t="shared" si="1"/>
        <v>0</v>
      </c>
      <c r="M54">
        <f t="shared" si="1"/>
        <v>2.6821991049009255</v>
      </c>
      <c r="N54">
        <f t="shared" si="1"/>
        <v>0</v>
      </c>
      <c r="O54">
        <f t="shared" si="1"/>
        <v>0.7364717204317055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0.15141446559924579</v>
      </c>
      <c r="T54">
        <f>SUM(C54:S54)</f>
        <v>17.113954734227676</v>
      </c>
    </row>
    <row r="55" spans="1:20" x14ac:dyDescent="0.25">
      <c r="A55" t="s">
        <v>49</v>
      </c>
      <c r="B55" t="s">
        <v>50</v>
      </c>
      <c r="C55">
        <f>C54/$T54</f>
        <v>9.7442070418296736E-2</v>
      </c>
      <c r="D55">
        <f t="shared" ref="D55:S55" si="2">D54/$T54</f>
        <v>3.5479987962684326E-2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0.50517604574179953</v>
      </c>
      <c r="J55">
        <f t="shared" si="2"/>
        <v>4.9262714414685535E-2</v>
      </c>
      <c r="K55">
        <f t="shared" si="2"/>
        <v>0.10403250075233222</v>
      </c>
      <c r="L55">
        <f t="shared" si="2"/>
        <v>0</v>
      </c>
      <c r="M55">
        <f t="shared" si="2"/>
        <v>0.15672585013541984</v>
      </c>
      <c r="N55">
        <f t="shared" si="2"/>
        <v>0</v>
      </c>
      <c r="O55">
        <f t="shared" si="2"/>
        <v>4.3033403551008119E-2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8.8474270237736997E-3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0.2</v>
      </c>
      <c r="D10" s="8">
        <f>'Protocole Inventaire'!D10*$B10</f>
        <v>0.5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</v>
      </c>
      <c r="J10" s="8">
        <f>'Protocole Inventaire'!J10*$B10</f>
        <v>0.4</v>
      </c>
      <c r="K10" s="8">
        <f>'Protocole Inventaire'!K10*$B10</f>
        <v>0.2</v>
      </c>
      <c r="L10" s="8">
        <f>'Protocole Inventaire'!L10*$B10</f>
        <v>0</v>
      </c>
      <c r="M10" s="8">
        <f>'Protocole Inventaire'!M10*$B10</f>
        <v>0.70000000000000007</v>
      </c>
      <c r="N10" s="8">
        <f>'Protocole Inventaire'!N10*$B10</f>
        <v>0</v>
      </c>
      <c r="O10" s="8">
        <f>'Protocole Inventaire'!O10*$B10</f>
        <v>0.30000000000000004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0.60000000000000009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0.4</v>
      </c>
      <c r="D11" s="8">
        <f>'Protocole Inventaire'!D11*$B11</f>
        <v>0.8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1.2000000000000002</v>
      </c>
      <c r="J11" s="8">
        <f>'Protocole Inventaire'!J11*$B11</f>
        <v>0.8</v>
      </c>
      <c r="K11" s="8">
        <f>'Protocole Inventaire'!K11*$B11</f>
        <v>0.4</v>
      </c>
      <c r="L11" s="8">
        <f>'Protocole Inventaire'!L11*$B11</f>
        <v>0</v>
      </c>
      <c r="M11" s="8">
        <f>'Protocole Inventaire'!M11*$B11</f>
        <v>0.60000000000000009</v>
      </c>
      <c r="N11" s="8">
        <f>'Protocole Inventaire'!N11*$B11</f>
        <v>0</v>
      </c>
      <c r="O11" s="8">
        <f>'Protocole Inventaire'!O11*$B11</f>
        <v>1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</v>
      </c>
      <c r="J12" s="8">
        <f>'Protocole Inventaire'!J12*$B12</f>
        <v>0.6</v>
      </c>
      <c r="K12" s="8">
        <f>'Protocole Inventaire'!K12*$B12</f>
        <v>0.6</v>
      </c>
      <c r="L12" s="8">
        <f>'Protocole Inventaire'!L12*$B12</f>
        <v>0</v>
      </c>
      <c r="M12" s="8">
        <f>'Protocole Inventaire'!M12*$B12</f>
        <v>0.6</v>
      </c>
      <c r="N12" s="8">
        <f>'Protocole Inventaire'!N12*$B12</f>
        <v>0</v>
      </c>
      <c r="O12" s="8">
        <f>'Protocole Inventaire'!O12*$B12</f>
        <v>1.2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0.5</v>
      </c>
      <c r="D13" s="8">
        <f>'Protocole Inventaire'!D13*$B13</f>
        <v>0.5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3.5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1.5</v>
      </c>
      <c r="N13" s="8">
        <f>'Protocole Inventaire'!N13*$B13</f>
        <v>0</v>
      </c>
      <c r="O13" s="8">
        <f>'Protocole Inventaire'!O13*$B13</f>
        <v>0.5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4.8999999999999995</v>
      </c>
      <c r="J14" s="8">
        <f>'Protocole Inventaire'!J14*$B14</f>
        <v>0.7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0.7</v>
      </c>
      <c r="N14" s="8">
        <f>'Protocole Inventaire'!N14*$B14</f>
        <v>0</v>
      </c>
      <c r="O14" s="8">
        <f>'Protocole Inventaire'!O14*$B14</f>
        <v>0.7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8</v>
      </c>
      <c r="J15" s="8">
        <f>'Protocole Inventaire'!J15*$B15</f>
        <v>1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4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10.4</v>
      </c>
      <c r="J16" s="8">
        <f>'Protocole Inventaire'!J16*$B16</f>
        <v>1.3</v>
      </c>
      <c r="K16" s="8">
        <f>'Protocole Inventaire'!K16*$B16</f>
        <v>1.3</v>
      </c>
      <c r="L16" s="8">
        <f>'Protocole Inventaire'!L16*$B16</f>
        <v>0</v>
      </c>
      <c r="M16" s="8">
        <f>'Protocole Inventaire'!M16*$B16</f>
        <v>1.3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1.6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3.2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1.6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6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7.1999999999999993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2.8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3.8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5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5.7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12.1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13.2</v>
      </c>
      <c r="D53">
        <f t="shared" ref="D53:S53" si="0">SUM(D9:D51)</f>
        <v>3.4000000000000004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57.300000000000004</v>
      </c>
      <c r="J53">
        <f t="shared" si="0"/>
        <v>4.8</v>
      </c>
      <c r="K53">
        <f t="shared" si="0"/>
        <v>13.2</v>
      </c>
      <c r="L53">
        <f t="shared" si="0"/>
        <v>0</v>
      </c>
      <c r="M53">
        <f t="shared" si="0"/>
        <v>17.600000000000001</v>
      </c>
      <c r="N53">
        <f t="shared" si="0"/>
        <v>0</v>
      </c>
      <c r="O53">
        <f t="shared" si="0"/>
        <v>3.7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0.60000000000000009</v>
      </c>
      <c r="T53">
        <f>SUM(C53:S53)</f>
        <v>113.8</v>
      </c>
    </row>
    <row r="54" spans="1:20" x14ac:dyDescent="0.25">
      <c r="A54" t="s">
        <v>53</v>
      </c>
      <c r="B54" t="s">
        <v>30</v>
      </c>
      <c r="C54">
        <f>C53/$B$6</f>
        <v>21.639344262295083</v>
      </c>
      <c r="D54">
        <f t="shared" ref="D54:S54" si="1">D53/$B$6</f>
        <v>5.5737704918032795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93.934426229508205</v>
      </c>
      <c r="J54">
        <f t="shared" si="1"/>
        <v>7.8688524590163933</v>
      </c>
      <c r="K54">
        <f t="shared" si="1"/>
        <v>21.639344262295083</v>
      </c>
      <c r="L54">
        <f t="shared" si="1"/>
        <v>0</v>
      </c>
      <c r="M54">
        <f t="shared" si="1"/>
        <v>28.852459016393446</v>
      </c>
      <c r="N54">
        <f t="shared" si="1"/>
        <v>0</v>
      </c>
      <c r="O54">
        <f t="shared" si="1"/>
        <v>6.0655737704918034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0.98360655737704938</v>
      </c>
      <c r="T54">
        <f>SUM(C54:S54)</f>
        <v>186.55737704918033</v>
      </c>
    </row>
    <row r="55" spans="1:20" x14ac:dyDescent="0.25">
      <c r="A55" t="s">
        <v>53</v>
      </c>
      <c r="B55" t="s">
        <v>50</v>
      </c>
      <c r="C55">
        <f>C54/$T54</f>
        <v>0.11599297012302286</v>
      </c>
      <c r="D55">
        <f t="shared" ref="D55:S55" si="2">D54/$T54</f>
        <v>2.9876977152899827E-2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0.50351493848857654</v>
      </c>
      <c r="J55">
        <f t="shared" si="2"/>
        <v>4.21792618629174E-2</v>
      </c>
      <c r="K55">
        <f t="shared" si="2"/>
        <v>0.11599297012302286</v>
      </c>
      <c r="L55">
        <f t="shared" si="2"/>
        <v>0</v>
      </c>
      <c r="M55">
        <f t="shared" si="2"/>
        <v>0.15465729349736382</v>
      </c>
      <c r="N55">
        <f t="shared" si="2"/>
        <v>0</v>
      </c>
      <c r="O55">
        <f t="shared" si="2"/>
        <v>3.2513181019332163E-2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5.2724077328646759E-3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2025-01-23T09:09:39Z</dcterms:modified>
</cp:coreProperties>
</file>