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19_042-2_Château d'Oex_Marmottex\Report de données_2025.10.16\"/>
    </mc:Choice>
  </mc:AlternateContent>
  <xr:revisionPtr revIDLastSave="0" documentId="13_ncr:1_{5DC509C7-5D25-4394-92B4-2CABA39B1D9A}" xr6:coauthVersionLast="47" xr6:coauthVersionMax="47" xr10:uidLastSave="{00000000-0000-0000-0000-000000000000}"/>
  <bookViews>
    <workbookView xWindow="780" yWindow="780" windowWidth="20115" windowHeight="1666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P33" i="5"/>
  <c r="C33" i="5"/>
  <c r="F33" i="5"/>
  <c r="G33" i="5"/>
  <c r="I33" i="5"/>
  <c r="K33" i="5"/>
  <c r="L33" i="5"/>
  <c r="D33" i="5"/>
  <c r="S33" i="5"/>
  <c r="J33" i="5"/>
  <c r="O33" i="5"/>
  <c r="R33" i="5"/>
  <c r="E33" i="5"/>
  <c r="M33" i="5"/>
  <c r="N33" i="5"/>
  <c r="Q33" i="5"/>
  <c r="N31" i="6"/>
  <c r="Q31" i="6"/>
  <c r="R31" i="6"/>
  <c r="H31" i="6"/>
  <c r="I31" i="6"/>
  <c r="J31" i="6"/>
  <c r="K31" i="6"/>
  <c r="L31" i="6"/>
  <c r="O31" i="6"/>
  <c r="C31" i="6"/>
  <c r="D31" i="6"/>
  <c r="P31" i="6"/>
  <c r="E31" i="6"/>
  <c r="S31" i="6"/>
  <c r="F31" i="6"/>
  <c r="G31" i="6"/>
  <c r="M31" i="6"/>
  <c r="E34" i="5"/>
  <c r="S34" i="5"/>
  <c r="H34" i="5"/>
  <c r="I34" i="5"/>
  <c r="P34" i="5"/>
  <c r="D34" i="5"/>
  <c r="F34" i="5"/>
  <c r="C34" i="5"/>
  <c r="Q34" i="5"/>
  <c r="G34" i="5"/>
  <c r="M34" i="5"/>
  <c r="N34" i="5"/>
  <c r="O34" i="5"/>
  <c r="J34" i="5"/>
  <c r="K34" i="5"/>
  <c r="L34" i="5"/>
  <c r="R34" i="5"/>
  <c r="K32" i="6"/>
  <c r="L32" i="6"/>
  <c r="S32" i="6"/>
  <c r="I32" i="6"/>
  <c r="M32" i="6"/>
  <c r="N32" i="6"/>
  <c r="P32" i="6"/>
  <c r="C32" i="6"/>
  <c r="Q32" i="6"/>
  <c r="D32" i="6"/>
  <c r="R32" i="6"/>
  <c r="J32" i="6"/>
  <c r="O32" i="6"/>
  <c r="E32" i="6"/>
  <c r="F32" i="6"/>
  <c r="G32" i="6"/>
  <c r="H32" i="6"/>
  <c r="H33" i="6"/>
  <c r="I33" i="6"/>
  <c r="K33" i="6"/>
  <c r="C33" i="6"/>
  <c r="D33" i="6"/>
  <c r="S33" i="6"/>
  <c r="J33" i="6"/>
  <c r="M33" i="6"/>
  <c r="N33" i="6"/>
  <c r="O33" i="6"/>
  <c r="P33" i="6"/>
  <c r="Q33" i="6"/>
  <c r="R33" i="6"/>
  <c r="E33" i="6"/>
  <c r="F33" i="6"/>
  <c r="G33" i="6"/>
  <c r="L33" i="6"/>
  <c r="E34" i="6"/>
  <c r="S34" i="6"/>
  <c r="I34" i="6"/>
  <c r="F34" i="6"/>
  <c r="G34" i="6"/>
  <c r="M34" i="6"/>
  <c r="N34" i="6"/>
  <c r="O34" i="6"/>
  <c r="P34" i="6"/>
  <c r="Q34" i="6"/>
  <c r="J34" i="6"/>
  <c r="K34" i="6"/>
  <c r="D34" i="6"/>
  <c r="R34" i="6"/>
  <c r="H34" i="6"/>
  <c r="L34" i="6"/>
  <c r="C34" i="6"/>
  <c r="C30" i="5"/>
  <c r="Q30" i="5"/>
  <c r="O30" i="5"/>
  <c r="P30" i="5"/>
  <c r="D30" i="5"/>
  <c r="R30" i="5"/>
  <c r="E30" i="5"/>
  <c r="S30" i="5"/>
  <c r="F30" i="5"/>
  <c r="G30" i="5"/>
  <c r="J30" i="5"/>
  <c r="K30" i="5"/>
  <c r="M30" i="5"/>
  <c r="N30" i="5"/>
  <c r="H30" i="5"/>
  <c r="I30" i="5"/>
  <c r="L30" i="5"/>
  <c r="N31" i="5"/>
  <c r="Q31" i="5"/>
  <c r="R31" i="5"/>
  <c r="H31" i="5"/>
  <c r="J31" i="5"/>
  <c r="K31" i="5"/>
  <c r="O31" i="5"/>
  <c r="C31" i="5"/>
  <c r="D31" i="5"/>
  <c r="G31" i="5"/>
  <c r="L31" i="5"/>
  <c r="P31" i="5"/>
  <c r="I31" i="5"/>
  <c r="E31" i="5"/>
  <c r="S31" i="5"/>
  <c r="F31" i="5"/>
  <c r="M31" i="5"/>
  <c r="K32" i="5"/>
  <c r="R32" i="5"/>
  <c r="J32" i="5"/>
  <c r="L32" i="5"/>
  <c r="S32" i="5"/>
  <c r="F32" i="5"/>
  <c r="H32" i="5"/>
  <c r="I32" i="5"/>
  <c r="M32" i="5"/>
  <c r="N32" i="5"/>
  <c r="O32" i="5"/>
  <c r="P32" i="5"/>
  <c r="C32" i="5"/>
  <c r="Q32" i="5"/>
  <c r="D32" i="5"/>
  <c r="E32" i="5"/>
  <c r="G32" i="5"/>
  <c r="C30" i="6"/>
  <c r="Q30" i="6"/>
  <c r="D30" i="6"/>
  <c r="R30" i="6"/>
  <c r="E30" i="6"/>
  <c r="S30" i="6"/>
  <c r="F30" i="6"/>
  <c r="G30" i="6"/>
  <c r="K30" i="6"/>
  <c r="L30" i="6"/>
  <c r="M30" i="6"/>
  <c r="N30" i="6"/>
  <c r="O30" i="6"/>
  <c r="H30" i="6"/>
  <c r="I30" i="6"/>
  <c r="J30" i="6"/>
  <c r="P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<sst xmlns="http://schemas.openxmlformats.org/spreadsheetml/2006/main" count="155" uniqueCount="56">
  <si>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</si>
  <si>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</si>
  <si>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</si>
  <si>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</si>
  <si>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</si>
  <si>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</si>
  <si>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</si>
  <si>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</si>
  <si>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</si>
  <si>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</si>
  <si>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</si>
  <si>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</si>
  <si>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</si>
  <si>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</si>
  <si>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</si>
  <si>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</si>
  <si>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</si>
  <si>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</si>
  <si>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</si>
  <si>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</si>
  <si>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</si>
  <si>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</si>
  <si>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</si>
  <si>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</si>
  <si>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</si>
  <si>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</si>
  <si>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</si>
  <si>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</si>
  <si>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</si>
  <si>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</si>
  <si>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</si>
  <si>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</si>
  <si>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</si>
  <si>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</si>
  <si>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</si>
  <si>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</si>
  <si>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</si>
  <si>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</si>
  <si>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</si>
  <si>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</si>
  <si>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</si>
  <si>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</si>
  <si>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</si>
  <si>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</si>
  <si>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</si>
  <si>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</si>
  <si>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</si>
  <si>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</si>
  <si>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</si>
  <si>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</si>
  <si>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</si>
  <si>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</si>
  <si>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</si>
  <si>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</si>
  <si>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VD19 - Marmottex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</si>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</sst>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I37" workbookViewId="0">
      <selection activeCell="J35" sqref="J35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45932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0.87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2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11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</row>
    <row r="10" spans="1:19" x14ac:dyDescent="0.25">
      <c r="A10" s="8">
        <v>14</v>
      </c>
      <c r="B10" s="8">
        <v>0.12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6</v>
      </c>
      <c r="J10" s="8">
        <v>0</v>
      </c>
      <c r="K10" s="8">
        <v>4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</row>
    <row r="11" spans="1:19" x14ac:dyDescent="0.25">
      <c r="A11" s="8">
        <v>18</v>
      </c>
      <c r="B11" s="8">
        <v>0.18</v>
      </c>
      <c r="C11" s="8">
        <v>1</v>
      </c>
      <c r="D11" s="8">
        <v>4</v>
      </c>
      <c r="E11" s="8">
        <v>0</v>
      </c>
      <c r="F11" s="8">
        <v>0</v>
      </c>
      <c r="G11" s="8">
        <v>0</v>
      </c>
      <c r="H11" s="8">
        <v>0</v>
      </c>
      <c r="I11" s="8">
        <v>2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 x14ac:dyDescent="0.25">
      <c r="A12" s="8">
        <v>22</v>
      </c>
      <c r="B12" s="8">
        <v>0.28999999999999998</v>
      </c>
      <c r="C12" s="8">
        <v>1</v>
      </c>
      <c r="D12" s="8">
        <v>6</v>
      </c>
      <c r="E12" s="8">
        <v>0</v>
      </c>
      <c r="F12" s="8">
        <v>0</v>
      </c>
      <c r="G12" s="8">
        <v>0</v>
      </c>
      <c r="H12" s="8">
        <v>0</v>
      </c>
      <c r="I12" s="8">
        <v>3</v>
      </c>
      <c r="J12" s="8">
        <v>0</v>
      </c>
      <c r="K12" s="8">
        <v>1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</row>
    <row r="13" spans="1:19" x14ac:dyDescent="0.25">
      <c r="A13" s="8">
        <v>26</v>
      </c>
      <c r="B13" s="8">
        <v>0.46</v>
      </c>
      <c r="C13" s="8">
        <v>0</v>
      </c>
      <c r="D13" s="8">
        <v>2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 x14ac:dyDescent="0.25">
      <c r="A14" s="8">
        <v>30</v>
      </c>
      <c r="B14" s="8">
        <v>0.67</v>
      </c>
      <c r="C14" s="8">
        <v>0</v>
      </c>
      <c r="D14" s="8">
        <v>2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0</v>
      </c>
      <c r="D15" s="8">
        <v>3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2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0</v>
      </c>
      <c r="D17" s="8">
        <v>3</v>
      </c>
      <c r="E17" s="8">
        <v>0</v>
      </c>
      <c r="F17" s="8">
        <v>0</v>
      </c>
      <c r="G17" s="8">
        <v>0</v>
      </c>
      <c r="H17" s="8">
        <v>0</v>
      </c>
      <c r="I17" s="8">
        <v>3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1</v>
      </c>
      <c r="D18" s="8">
        <v>2</v>
      </c>
      <c r="E18" s="8">
        <v>0</v>
      </c>
      <c r="F18" s="8">
        <v>0</v>
      </c>
      <c r="G18" s="8">
        <v>0</v>
      </c>
      <c r="H18" s="8">
        <v>0</v>
      </c>
      <c r="I18" s="8">
        <v>5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0</v>
      </c>
      <c r="D19" s="8">
        <v>1</v>
      </c>
      <c r="E19" s="8">
        <v>0</v>
      </c>
      <c r="F19" s="8">
        <v>0</v>
      </c>
      <c r="G19" s="8">
        <v>0</v>
      </c>
      <c r="H19" s="8">
        <v>0</v>
      </c>
      <c r="I19" s="8">
        <v>5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7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2</v>
      </c>
      <c r="E21" s="8">
        <v>0</v>
      </c>
      <c r="F21" s="8">
        <v>0</v>
      </c>
      <c r="G21" s="8">
        <v>0</v>
      </c>
      <c r="H21" s="8">
        <v>0</v>
      </c>
      <c r="I21" s="8">
        <v>3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2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3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1</v>
      </c>
      <c r="D23" s="8">
        <v>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2</v>
      </c>
      <c r="E24" s="8">
        <v>0</v>
      </c>
      <c r="F24" s="8">
        <v>0</v>
      </c>
      <c r="G24" s="8">
        <v>0</v>
      </c>
      <c r="H24" s="8">
        <v>0</v>
      </c>
      <c r="I24" s="8">
        <v>3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1</v>
      </c>
      <c r="D26" s="8">
        <v>2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10</v>
      </c>
      <c r="D54" s="12">
        <f t="shared" ref="D54:S54" si="0">SUM(D9:D51)</f>
        <v>32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54</v>
      </c>
      <c r="J54" s="12">
        <f t="shared" si="0"/>
        <v>0</v>
      </c>
      <c r="K54" s="12">
        <f t="shared" si="0"/>
        <v>5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101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11.5</v>
      </c>
      <c r="D55" s="20">
        <f t="shared" ref="D55:S55" si="3">ROUND(D54/$B$6, 1)</f>
        <v>36.799999999999997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62.1</v>
      </c>
      <c r="J55" s="20">
        <f t="shared" si="3"/>
        <v>0</v>
      </c>
      <c r="K55" s="20">
        <f t="shared" si="3"/>
        <v>5.7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116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1.68</v>
      </c>
      <c r="D56" s="22">
        <f>ROUND('Calcul surface terriere'!D53, 2)</f>
        <v>5.05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7.31</v>
      </c>
      <c r="J56" s="22">
        <f>ROUND('Calcul surface terriere'!J53, 2)</f>
        <v>0</v>
      </c>
      <c r="K56" s="22">
        <f>ROUND('Calcul surface terriere'!K53, 2)</f>
        <v>0.1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14.1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1.94</v>
      </c>
      <c r="D57" s="22">
        <f>ROUND('Calcul surface terriere'!D54, 2)</f>
        <v>5.8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8.4</v>
      </c>
      <c r="J57" s="22">
        <f>ROUND('Calcul surface terriere'!J54, 2)</f>
        <v>0</v>
      </c>
      <c r="K57" s="22">
        <f>ROUND('Calcul surface terriere'!K54, 2)</f>
        <v>0.11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16.3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12</v>
      </c>
      <c r="D58" s="24">
        <f>ROUND(100 * 'Calcul surface terriere'!D55,0)</f>
        <v>36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52</v>
      </c>
      <c r="J58" s="24">
        <f>ROUND(100 * 'Calcul surface terriere'!J55,0)</f>
        <v>0</v>
      </c>
      <c r="K58" s="24">
        <f>ROUND(100 * 'Calcul surface terriere'!K55,0)</f>
        <v>1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21</v>
      </c>
      <c r="D59" s="26">
        <f>ROUND('Calcul volume sur pied'!D53, 1)</f>
        <v>60.4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87.5</v>
      </c>
      <c r="J59" s="26">
        <f>ROUND('Calcul volume sur pied'!J53, 1)</f>
        <v>0</v>
      </c>
      <c r="K59" s="26">
        <f>ROUND('Calcul volume sur pied'!K53, 1)</f>
        <v>0.8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170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24.1</v>
      </c>
      <c r="D60" s="26">
        <f>ROUND('Calcul volume sur pied'!D54, 1)</f>
        <v>69.400000000000006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100.6</v>
      </c>
      <c r="J60" s="26">
        <f>ROUND('Calcul volume sur pied'!J54, 1)</f>
        <v>0</v>
      </c>
      <c r="K60" s="26">
        <f>ROUND('Calcul volume sur pied'!K54, 1)</f>
        <v>0.9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195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12</v>
      </c>
      <c r="D61" s="24">
        <f>ROUND(100 * 'Calcul volume sur pied'!D55, 0)</f>
        <v>36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52</v>
      </c>
      <c r="J61" s="24">
        <f>ROUND(100 * 'Calcul volume sur pied'!J55, 0)</f>
        <v>0</v>
      </c>
      <c r="K61" s="24">
        <f>ROUND(100 * 'Calcul volume sur pied'!K55, 0)</f>
        <v>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2.2988505747126435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12.64367816091954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1.1494252873563218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6.8965517241379315</v>
      </c>
      <c r="J10" s="8">
        <f>'Protocole Inventaire'!J10/$B$6</f>
        <v>0</v>
      </c>
      <c r="K10" s="8">
        <f>'Protocole Inventaire'!K10/$B$6</f>
        <v>4.5977011494252871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1.1494252873563218</v>
      </c>
      <c r="D11" s="8">
        <f>'Protocole Inventaire'!D11/$B$6</f>
        <v>4.5977011494252871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2.2988505747126435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1.1494252873563218</v>
      </c>
      <c r="D12" s="8">
        <f>'Protocole Inventaire'!D12/$B$6</f>
        <v>6.8965517241379315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3.4482758620689657</v>
      </c>
      <c r="J12" s="8">
        <f>'Protocole Inventaire'!J12/$B$6</f>
        <v>0</v>
      </c>
      <c r="K12" s="8">
        <f>'Protocole Inventaire'!K12/$B$6</f>
        <v>1.1494252873563218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2.2988505747126435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1.1494252873563218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2.2988505747126435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3.4482758620689657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2.2988505747126435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3.4482758620689657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3.4482758620689657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1.1494252873563218</v>
      </c>
      <c r="D18" s="8">
        <f>'Protocole Inventaire'!D18/$B$6</f>
        <v>2.2988505747126435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5.7471264367816088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1.1494252873563218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5.7471264367816088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1.1494252873563218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8.0459770114942533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2.2988505747126435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3.4482758620689657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2.2988505747126435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3.4482758620689657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1.1494252873563218</v>
      </c>
      <c r="D23" s="8">
        <f>'Protocole Inventaire'!D23/$B$6</f>
        <v>1.1494252873563218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2.2988505747126435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3.4482758620689657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1.1494252873563218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1.1494252873563218</v>
      </c>
      <c r="D26" s="8">
        <f>'Protocole Inventaire'!D26/$B$6</f>
        <v>2.2988505747126435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1.5707963267948967E-2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8.6393797973719322E-2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1.5393804002589988E-2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9.2362824015539927E-2</v>
      </c>
      <c r="J10" s="8">
        <f>'Protocole Inventaire'!J10*($A10/200)^2*PI()</f>
        <v>0</v>
      </c>
      <c r="K10" s="8">
        <f>'Protocole Inventaire'!K10*($A10/200)^2*PI()</f>
        <v>6.1575216010359951E-2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2.5446900494077322E-2</v>
      </c>
      <c r="D11" s="8">
        <f>'Protocole Inventaire'!D11*($A11/200)^2*PI()</f>
        <v>0.10178760197630929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5.0893800988154644E-2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3.8013271108436497E-2</v>
      </c>
      <c r="D12" s="8">
        <f>'Protocole Inventaire'!D12*($A12/200)^2*PI()</f>
        <v>0.22807962665061898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0.11403981332530949</v>
      </c>
      <c r="J12" s="8">
        <f>'Protocole Inventaire'!J12*($A12/200)^2*PI()</f>
        <v>0</v>
      </c>
      <c r="K12" s="8">
        <f>'Protocole Inventaire'!K12*($A12/200)^2*PI()</f>
        <v>3.8013271108436497E-2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0.10618583169133503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5.3092915845667513E-2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0.1413716694115407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0.27237608306623512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0.22682298958918307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0.41563270806992952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0.41563270806992952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0.16619025137490007</v>
      </c>
      <c r="D18" s="8">
        <f>'Protocole Inventaire'!D18*($A18/200)^2*PI()</f>
        <v>0.33238050274980013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0.83095125687450033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0.19634954084936207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0.98174770424681035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0.22902210444669593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1.6031547311268717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0.52841588433380315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0.79262382650070473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0.60381410801995827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0.90572116202993735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0.34211943997592853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0.76969020012949918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1.1545353001942489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0.43008403427644265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0.4778362426110076</v>
      </c>
      <c r="D26" s="8">
        <f>'Protocole Inventaire'!D26*($A26/200)^2*PI()</f>
        <v>0.9556724852220152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1.6845219808548473</v>
      </c>
      <c r="D53">
        <f t="shared" ref="D53:S53" si="0">SUM(D9:D51)</f>
        <v>5.0491677128495152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7.307972830780578</v>
      </c>
      <c r="J53">
        <f t="shared" si="0"/>
        <v>0</v>
      </c>
      <c r="K53">
        <f t="shared" si="0"/>
        <v>9.9588487118796448E-2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14.141251011603737</v>
      </c>
    </row>
    <row r="54" spans="1:20" x14ac:dyDescent="0.25">
      <c r="A54" t="s">
        <v>49</v>
      </c>
      <c r="B54" t="s">
        <v>30</v>
      </c>
      <c r="C54">
        <f>C53/$B$6</f>
        <v>1.9362321619021232</v>
      </c>
      <c r="D54">
        <f t="shared" ref="D54:S54" si="1">D53/$B$6</f>
        <v>5.8036410492523167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8.3999687710121584</v>
      </c>
      <c r="J54">
        <f t="shared" si="1"/>
        <v>0</v>
      </c>
      <c r="K54">
        <f t="shared" si="1"/>
        <v>0.11446952542390397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16.254311507590501</v>
      </c>
    </row>
    <row r="55" spans="1:20" x14ac:dyDescent="0.25">
      <c r="A55" t="s">
        <v>49</v>
      </c>
      <c r="B55" t="s">
        <v>50</v>
      </c>
      <c r="C55">
        <f>C54/$T54</f>
        <v>0.1191211427809744</v>
      </c>
      <c r="D55">
        <f t="shared" ref="D55:S55" si="2">D54/$T54</f>
        <v>0.35705240708239844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0.5167840401661743</v>
      </c>
      <c r="J55">
        <f t="shared" si="2"/>
        <v>0</v>
      </c>
      <c r="K55">
        <f t="shared" si="2"/>
        <v>7.0424099704529813E-3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0.87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0.16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0.88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0.12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0.72</v>
      </c>
      <c r="J10" s="8">
        <f>'Protocole Inventaire'!J10*$B10</f>
        <v>0</v>
      </c>
      <c r="K10" s="8">
        <f>'Protocole Inventaire'!K10*$B10</f>
        <v>0.48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0.18</v>
      </c>
      <c r="D11" s="8">
        <f>'Protocole Inventaire'!D11*$B11</f>
        <v>0.72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0.36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0.28999999999999998</v>
      </c>
      <c r="D12" s="8">
        <f>'Protocole Inventaire'!D12*$B12</f>
        <v>1.7399999999999998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0.86999999999999988</v>
      </c>
      <c r="J12" s="8">
        <f>'Protocole Inventaire'!J12*$B12</f>
        <v>0</v>
      </c>
      <c r="K12" s="8">
        <f>'Protocole Inventaire'!K12*$B12</f>
        <v>0.28999999999999998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0.92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0.46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1.34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2.7600000000000002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2.42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4.68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4.68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1.93</v>
      </c>
      <c r="D18" s="8">
        <f>'Protocole Inventaire'!D18*$B18</f>
        <v>3.86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9.65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2.35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11.75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2.79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19.53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6.54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9.81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7.6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11.399999999999999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4.37</v>
      </c>
      <c r="D23" s="8">
        <f>'Protocole Inventaire'!D23*$B23</f>
        <v>4.37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9.98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14.97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5.66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6.34</v>
      </c>
      <c r="D26" s="8">
        <f>'Protocole Inventaire'!D26*$B26</f>
        <v>12.68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20.99</v>
      </c>
      <c r="D53">
        <f t="shared" ref="D53:S53" si="0">SUM(D9:D51)</f>
        <v>60.389999999999993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87.5</v>
      </c>
      <c r="J53">
        <f t="shared" si="0"/>
        <v>0</v>
      </c>
      <c r="K53">
        <f t="shared" si="0"/>
        <v>0.77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169.65</v>
      </c>
    </row>
    <row r="54" spans="1:20" x14ac:dyDescent="0.25">
      <c r="A54" t="s">
        <v>53</v>
      </c>
      <c r="B54" t="s">
        <v>30</v>
      </c>
      <c r="C54">
        <f>C53/$B$6</f>
        <v>24.126436781609193</v>
      </c>
      <c r="D54">
        <f t="shared" ref="D54:S54" si="1">D53/$B$6</f>
        <v>69.41379310344827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100.57471264367817</v>
      </c>
      <c r="J54">
        <f t="shared" si="1"/>
        <v>0</v>
      </c>
      <c r="K54">
        <f t="shared" si="1"/>
        <v>0.88505747126436785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195</v>
      </c>
    </row>
    <row r="55" spans="1:20" x14ac:dyDescent="0.25">
      <c r="A55" t="s">
        <v>53</v>
      </c>
      <c r="B55" t="s">
        <v>50</v>
      </c>
      <c r="C55">
        <f>C54/$T54</f>
        <v>0.1237253168287651</v>
      </c>
      <c r="D55">
        <f t="shared" ref="D55:S55" si="2">D54/$T54</f>
        <v>0.35596816976127316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0.51576775714706757</v>
      </c>
      <c r="J55">
        <f t="shared" si="2"/>
        <v>0</v>
      </c>
      <c r="K55">
        <f t="shared" si="2"/>
        <v>4.538756262894194E-3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2025-10-16T09:01:00Z</dcterms:modified>
</cp:coreProperties>
</file>