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Boltigen_Gridwald_28\2019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6" l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A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A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A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A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A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A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A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A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A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A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A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A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A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A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A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A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A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A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A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A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/>
  <c r="Q54" i="2"/>
  <c r="Q55" i="2"/>
  <c r="G54" i="2"/>
  <c r="G55" i="2"/>
  <c r="F54" i="2"/>
  <c r="F55" i="2"/>
  <c r="B51" i="6"/>
  <c r="A51" i="6"/>
  <c r="B50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/>
  <c r="E54" i="2"/>
  <c r="E55" i="2"/>
  <c r="H54" i="2"/>
  <c r="H55" i="2"/>
  <c r="I54" i="2"/>
  <c r="I55" i="2"/>
  <c r="J54" i="2"/>
  <c r="J55" i="2"/>
  <c r="K54" i="2"/>
  <c r="K55" i="2"/>
  <c r="L54" i="2"/>
  <c r="L55" i="2"/>
  <c r="M54" i="2"/>
  <c r="M55" i="2"/>
  <c r="N54" i="2"/>
  <c r="N55" i="2"/>
  <c r="O54" i="2"/>
  <c r="O55" i="2"/>
  <c r="R54" i="2"/>
  <c r="R55" i="2"/>
  <c r="S54" i="2"/>
  <c r="S55" i="2"/>
  <c r="C54" i="2"/>
  <c r="C55" i="2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/>
  <c r="R59" i="2"/>
  <c r="R54" i="6"/>
  <c r="J59" i="2"/>
  <c r="J54" i="6"/>
  <c r="I54" i="6"/>
  <c r="I59" i="2"/>
  <c r="K59" i="2"/>
  <c r="K54" i="6"/>
  <c r="C54" i="5"/>
  <c r="C54" i="6"/>
  <c r="S60" i="2"/>
  <c r="D60" i="2"/>
  <c r="M60" i="2"/>
  <c r="L57" i="2"/>
  <c r="C60" i="2"/>
  <c r="T54" i="6"/>
  <c r="S55" i="6"/>
  <c r="S61" i="2"/>
  <c r="G60" i="2"/>
  <c r="F57" i="2"/>
  <c r="S57" i="2"/>
  <c r="J60" i="2"/>
  <c r="H60" i="2"/>
  <c r="C57" i="2"/>
  <c r="T54" i="5"/>
  <c r="T57" i="2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/>
  <c r="D61" i="2"/>
  <c r="O55" i="6"/>
  <c r="O61" i="2"/>
  <c r="L55" i="6"/>
  <c r="L61" i="2"/>
  <c r="T60" i="2"/>
  <c r="N55" i="6"/>
  <c r="N61" i="2"/>
  <c r="I55" i="6"/>
  <c r="I61" i="2"/>
  <c r="J55" i="6"/>
  <c r="J61" i="2"/>
  <c r="E55" i="6"/>
  <c r="E61" i="2"/>
  <c r="R55" i="6"/>
  <c r="R61" i="2"/>
  <c r="P55" i="6"/>
  <c r="P61" i="2"/>
  <c r="H55" i="6"/>
  <c r="H61" i="2"/>
  <c r="M55" i="6"/>
  <c r="M61" i="2"/>
  <c r="G55" i="6"/>
  <c r="G61" i="2"/>
  <c r="F55" i="6"/>
  <c r="F61" i="2"/>
  <c r="K55" i="6"/>
  <c r="K61" i="2"/>
  <c r="Q55" i="6"/>
  <c r="Q61" i="2"/>
  <c r="J55" i="5"/>
  <c r="J58" i="2"/>
  <c r="H55" i="5"/>
  <c r="H58" i="2"/>
  <c r="S55" i="5"/>
  <c r="S58" i="2"/>
  <c r="L55" i="5"/>
  <c r="L58" i="2"/>
  <c r="N55" i="5"/>
  <c r="N58" i="2"/>
  <c r="G55" i="5"/>
  <c r="G58" i="2"/>
  <c r="E55" i="5"/>
  <c r="E58" i="2"/>
  <c r="Q55" i="5"/>
  <c r="Q58" i="2"/>
  <c r="M55" i="5"/>
  <c r="M58" i="2"/>
  <c r="R55" i="5"/>
  <c r="R58" i="2"/>
  <c r="K55" i="5"/>
  <c r="K58" i="2"/>
  <c r="P55" i="5"/>
  <c r="P58" i="2"/>
  <c r="C55" i="5"/>
  <c r="F55" i="5"/>
  <c r="F58" i="2"/>
  <c r="D55" i="5"/>
  <c r="D58" i="2"/>
  <c r="O55" i="5"/>
  <c r="O58" i="2"/>
  <c r="I55" i="5"/>
  <c r="I58" i="2"/>
  <c r="C55" i="6"/>
  <c r="T55" i="5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<sst xmlns="http://schemas.openxmlformats.org/spreadsheetml/2006/main" count="155" uniqueCount="52">
  <si>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</si>
  <si>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</si>
  <si>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</si>
  <si>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</si>
  <si>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</si>
  <si>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</si>
  <si>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</si>
  <si>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</si>
  <si>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</si>
  <si>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</si>
  <si>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</si>
  <si>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</si>
  <si>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</si>
  <si>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</si>
  <si>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</si>
  <si>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</si>
  <si>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</si>
  <si>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</si>
  <si>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</si>
  <si>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</si>
  <si>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</si>
  <si>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</si>
  <si>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</si>
  <si>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</si>
  <si>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</si>
  <si>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</si>
  <si>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</si>
  <si>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</si>
  <si>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</si>
  <si>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</si>
  <si>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</si>
  <si>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</si>
  <si>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</si>
  <si>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</si>
  <si>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</si>
  <si>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</si>
  <si>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</si>
  <si>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</si>
  <si>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</si>
  <si>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</si>
  <si>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</si>
  <si>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</si>
  <si>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</si>
  <si>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</si>
  <si>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</si>
  <si>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</si>
  <si>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</si>
  <si>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</si>
  <si>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</si>
  <si>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</si>
  <si>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</si>
  <si>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Gridwald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</si>
</sst>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43" fontId="0" fillId="0" borderId="7" xfId="1" applyFont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43" fontId="0" fillId="4" borderId="7" xfId="1" applyFont="1" applyFill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43" fontId="0" fillId="4" borderId="9" xfId="1" applyFont="1" applyFill="1" applyBorder="1" applyProtection="1">
      <protection locked="0"/>
    </xf>
    <xf numFmtId="0" fontId="0" fillId="4" borderId="10" xfId="0" applyFill="1" applyBorder="1" applyAlignment="1" applyProtection="1">
      <alignment horizontal="center"/>
      <protection locked="0"/>
    </xf>
    <xf numFmtId="43" fontId="0" fillId="4" borderId="11" xfId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43" fontId="0" fillId="5" borderId="1" xfId="0" applyNumberFormat="1" applyFill="1" applyBorder="1" applyProtection="1">
      <protection locked="0"/>
    </xf>
    <xf numFmtId="43" fontId="0" fillId="4" borderId="1" xfId="0" applyNumberFormat="1" applyFill="1" applyBorder="1" applyProtection="1">
      <protection locked="0"/>
    </xf>
    <xf numFmtId="43" fontId="0" fillId="4" borderId="12" xfId="0" applyNumberFormat="1" applyFill="1" applyBorder="1" applyProtection="1">
      <protection locked="0"/>
    </xf>
    <xf numFmtId="43" fontId="0" fillId="5" borderId="13" xfId="0" applyNumberFormat="1" applyFill="1" applyBorder="1" applyProtection="1">
      <protection locked="0"/>
    </xf>
    <xf numFmtId="43" fontId="0" fillId="4" borderId="13" xfId="0" applyNumberFormat="1" applyFill="1" applyBorder="1" applyProtection="1">
      <protection locked="0"/>
    </xf>
    <xf numFmtId="43" fontId="0" fillId="4" borderId="14" xfId="0" applyNumberFormat="1" applyFill="1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="130" zoomScaleNormal="130" workbookViewId="0">
      <selection activeCell="O9" sqref="O9:O17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43755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29">
        <v>16</v>
      </c>
      <c r="B9" s="30">
        <v>0.2</v>
      </c>
      <c r="C9" s="37"/>
      <c r="D9" s="41"/>
      <c r="E9" s="7"/>
      <c r="F9" s="7"/>
      <c r="G9" s="7"/>
      <c r="H9" s="7"/>
      <c r="I9" s="38"/>
      <c r="J9" s="41"/>
      <c r="K9" s="38"/>
      <c r="L9" s="7"/>
      <c r="M9" s="7"/>
      <c r="N9" s="7"/>
      <c r="O9" s="38"/>
      <c r="P9" s="7"/>
      <c r="Q9" s="7"/>
      <c r="R9" s="7"/>
      <c r="S9" s="7"/>
    </row>
    <row r="10" spans="1:19" x14ac:dyDescent="0.25">
      <c r="A10" s="29">
        <v>18</v>
      </c>
      <c r="B10" s="30">
        <v>0.3</v>
      </c>
      <c r="C10" s="38">
        <v>22</v>
      </c>
      <c r="D10" s="41">
        <v>3</v>
      </c>
      <c r="E10" s="8"/>
      <c r="F10" s="8"/>
      <c r="G10" s="8"/>
      <c r="H10" s="8"/>
      <c r="I10" s="38">
        <v>20</v>
      </c>
      <c r="J10" s="41">
        <v>7</v>
      </c>
      <c r="K10" s="38">
        <v>2</v>
      </c>
      <c r="L10" s="8"/>
      <c r="M10" s="8"/>
      <c r="N10" s="8"/>
      <c r="O10" s="38">
        <v>1</v>
      </c>
      <c r="P10" s="8"/>
      <c r="Q10" s="8"/>
      <c r="R10" s="8"/>
      <c r="S10" s="8"/>
    </row>
    <row r="11" spans="1:19" x14ac:dyDescent="0.25">
      <c r="A11" s="29">
        <v>20</v>
      </c>
      <c r="B11" s="30">
        <v>0.4</v>
      </c>
      <c r="C11" s="38"/>
      <c r="D11" s="41"/>
      <c r="E11" s="8"/>
      <c r="F11" s="8"/>
      <c r="G11" s="8"/>
      <c r="H11" s="8"/>
      <c r="I11" s="38"/>
      <c r="J11" s="41"/>
      <c r="K11" s="38"/>
      <c r="L11" s="8"/>
      <c r="M11" s="8"/>
      <c r="N11" s="8"/>
      <c r="O11" s="38"/>
      <c r="P11" s="8"/>
      <c r="Q11" s="8"/>
      <c r="R11" s="8"/>
      <c r="S11" s="8"/>
    </row>
    <row r="12" spans="1:19" x14ac:dyDescent="0.25">
      <c r="A12" s="29">
        <v>22</v>
      </c>
      <c r="B12" s="30">
        <v>0.5</v>
      </c>
      <c r="C12" s="38">
        <v>17</v>
      </c>
      <c r="D12" s="41"/>
      <c r="E12" s="8"/>
      <c r="F12" s="8"/>
      <c r="G12" s="8"/>
      <c r="H12" s="8"/>
      <c r="I12" s="38">
        <v>25</v>
      </c>
      <c r="J12" s="41">
        <v>15</v>
      </c>
      <c r="K12" s="38">
        <v>1</v>
      </c>
      <c r="L12" s="8"/>
      <c r="M12" s="8"/>
      <c r="N12" s="8"/>
      <c r="O12" s="38">
        <v>1</v>
      </c>
      <c r="P12" s="8"/>
      <c r="Q12" s="8"/>
      <c r="R12" s="8"/>
      <c r="S12" s="8"/>
    </row>
    <row r="13" spans="1:19" x14ac:dyDescent="0.25">
      <c r="A13" s="29">
        <v>24</v>
      </c>
      <c r="B13" s="30">
        <v>0.6</v>
      </c>
      <c r="C13" s="38"/>
      <c r="D13" s="41"/>
      <c r="E13" s="8"/>
      <c r="F13" s="8"/>
      <c r="G13" s="8"/>
      <c r="H13" s="8"/>
      <c r="I13" s="38"/>
      <c r="J13" s="41"/>
      <c r="K13" s="38"/>
      <c r="L13" s="8"/>
      <c r="M13" s="8"/>
      <c r="N13" s="8"/>
      <c r="O13" s="38"/>
      <c r="P13" s="8"/>
      <c r="Q13" s="8"/>
      <c r="R13" s="8"/>
      <c r="S13" s="8"/>
    </row>
    <row r="14" spans="1:19" x14ac:dyDescent="0.25">
      <c r="A14" s="29">
        <v>26</v>
      </c>
      <c r="B14" s="30">
        <v>0.7</v>
      </c>
      <c r="C14" s="38">
        <v>12</v>
      </c>
      <c r="D14" s="41"/>
      <c r="E14" s="8"/>
      <c r="F14" s="8"/>
      <c r="G14" s="8"/>
      <c r="H14" s="8"/>
      <c r="I14" s="38">
        <v>17</v>
      </c>
      <c r="J14" s="41">
        <v>15</v>
      </c>
      <c r="K14" s="38">
        <v>3</v>
      </c>
      <c r="L14" s="8"/>
      <c r="M14" s="8"/>
      <c r="N14" s="8"/>
      <c r="O14" s="38"/>
      <c r="P14" s="8"/>
      <c r="Q14" s="8"/>
      <c r="R14" s="8"/>
      <c r="S14" s="8"/>
    </row>
    <row r="15" spans="1:19" x14ac:dyDescent="0.25">
      <c r="A15" s="29">
        <v>28</v>
      </c>
      <c r="B15" s="30">
        <v>0.8</v>
      </c>
      <c r="C15" s="38"/>
      <c r="D15" s="41"/>
      <c r="E15" s="8"/>
      <c r="F15" s="8"/>
      <c r="G15" s="8"/>
      <c r="H15" s="8"/>
      <c r="I15" s="38"/>
      <c r="J15" s="41"/>
      <c r="K15" s="38"/>
      <c r="L15" s="8"/>
      <c r="M15" s="8"/>
      <c r="N15" s="8"/>
      <c r="O15" s="38"/>
      <c r="P15" s="8"/>
      <c r="Q15" s="8"/>
      <c r="R15" s="8"/>
      <c r="S15" s="8"/>
    </row>
    <row r="16" spans="1:19" x14ac:dyDescent="0.25">
      <c r="A16" s="29">
        <v>30</v>
      </c>
      <c r="B16" s="30">
        <v>1</v>
      </c>
      <c r="C16" s="38">
        <v>16</v>
      </c>
      <c r="D16" s="41">
        <v>2</v>
      </c>
      <c r="E16" s="8"/>
      <c r="F16" s="8"/>
      <c r="G16" s="8"/>
      <c r="H16" s="8"/>
      <c r="I16" s="38">
        <v>22</v>
      </c>
      <c r="J16" s="41">
        <v>21</v>
      </c>
      <c r="K16" s="38">
        <v>1</v>
      </c>
      <c r="L16" s="8"/>
      <c r="M16" s="8"/>
      <c r="N16" s="8"/>
      <c r="O16" s="38">
        <v>1</v>
      </c>
      <c r="P16" s="8"/>
      <c r="Q16" s="8"/>
      <c r="R16" s="8"/>
      <c r="S16" s="8"/>
    </row>
    <row r="17" spans="1:19" x14ac:dyDescent="0.25">
      <c r="A17" s="29">
        <v>32</v>
      </c>
      <c r="B17" s="30">
        <v>1.1499999999999999</v>
      </c>
      <c r="C17" s="38"/>
      <c r="D17" s="41"/>
      <c r="E17" s="8"/>
      <c r="F17" s="8"/>
      <c r="G17" s="8"/>
      <c r="H17" s="8"/>
      <c r="I17" s="38"/>
      <c r="J17" s="41"/>
      <c r="K17" s="38"/>
      <c r="L17" s="8"/>
      <c r="M17" s="8"/>
      <c r="N17" s="8"/>
      <c r="O17" s="38"/>
      <c r="P17" s="8"/>
      <c r="Q17" s="8"/>
      <c r="R17" s="8"/>
      <c r="S17" s="8"/>
    </row>
    <row r="18" spans="1:19" x14ac:dyDescent="0.25">
      <c r="A18" s="29">
        <v>34</v>
      </c>
      <c r="B18" s="30">
        <v>1.3</v>
      </c>
      <c r="C18" s="38">
        <v>8</v>
      </c>
      <c r="D18" s="41">
        <v>1</v>
      </c>
      <c r="E18" s="8"/>
      <c r="F18" s="8"/>
      <c r="G18" s="8"/>
      <c r="H18" s="8"/>
      <c r="I18" s="38">
        <v>22</v>
      </c>
      <c r="J18" s="41">
        <v>8</v>
      </c>
      <c r="K18" s="3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36</v>
      </c>
      <c r="B19" s="30">
        <v>1.45</v>
      </c>
      <c r="C19" s="38"/>
      <c r="D19" s="41"/>
      <c r="E19" s="8"/>
      <c r="F19" s="8"/>
      <c r="G19" s="8"/>
      <c r="H19" s="8"/>
      <c r="I19" s="38"/>
      <c r="J19" s="41"/>
      <c r="K19" s="3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>
        <v>38</v>
      </c>
      <c r="B20" s="30">
        <v>1.65</v>
      </c>
      <c r="C20" s="38">
        <v>10</v>
      </c>
      <c r="D20" s="41">
        <v>1</v>
      </c>
      <c r="E20" s="8"/>
      <c r="F20" s="8"/>
      <c r="G20" s="8"/>
      <c r="H20" s="8"/>
      <c r="I20" s="38">
        <v>28</v>
      </c>
      <c r="J20" s="41">
        <v>7</v>
      </c>
      <c r="K20" s="38">
        <v>2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40</v>
      </c>
      <c r="B21" s="30">
        <v>1.85</v>
      </c>
      <c r="C21" s="38"/>
      <c r="D21" s="41"/>
      <c r="E21" s="8"/>
      <c r="F21" s="8"/>
      <c r="G21" s="8"/>
      <c r="H21" s="8"/>
      <c r="I21" s="38"/>
      <c r="J21" s="41"/>
      <c r="K21" s="3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>
        <v>42</v>
      </c>
      <c r="B22" s="30">
        <v>2.0499999999999998</v>
      </c>
      <c r="C22" s="38">
        <v>8</v>
      </c>
      <c r="D22" s="41"/>
      <c r="E22" s="8"/>
      <c r="F22" s="8"/>
      <c r="G22" s="8"/>
      <c r="H22" s="8"/>
      <c r="I22" s="38">
        <v>6</v>
      </c>
      <c r="J22" s="41">
        <v>3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44</v>
      </c>
      <c r="B23" s="30">
        <v>2.25</v>
      </c>
      <c r="C23" s="38"/>
      <c r="D23" s="41"/>
      <c r="E23" s="8"/>
      <c r="F23" s="8"/>
      <c r="G23" s="8"/>
      <c r="H23" s="8"/>
      <c r="I23" s="38"/>
      <c r="J23" s="41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>
        <v>46</v>
      </c>
      <c r="B24" s="30">
        <v>2.4500000000000002</v>
      </c>
      <c r="C24" s="38">
        <v>4</v>
      </c>
      <c r="D24" s="41">
        <v>2</v>
      </c>
      <c r="E24" s="8"/>
      <c r="F24" s="8"/>
      <c r="G24" s="8"/>
      <c r="H24" s="8"/>
      <c r="I24" s="38">
        <v>14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48</v>
      </c>
      <c r="B25" s="30">
        <v>2.7</v>
      </c>
      <c r="C25" s="38"/>
      <c r="D25" s="41"/>
      <c r="E25" s="8"/>
      <c r="F25" s="8"/>
      <c r="G25" s="8"/>
      <c r="H25" s="8"/>
      <c r="I25" s="3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>
        <v>50</v>
      </c>
      <c r="B26" s="30">
        <v>2.95</v>
      </c>
      <c r="C26" s="38">
        <v>2</v>
      </c>
      <c r="D26" s="41">
        <v>1</v>
      </c>
      <c r="E26" s="8"/>
      <c r="F26" s="8"/>
      <c r="G26" s="8"/>
      <c r="H26" s="8"/>
      <c r="I26" s="38">
        <v>6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52</v>
      </c>
      <c r="B27" s="30">
        <v>3.2</v>
      </c>
      <c r="C27" s="38"/>
      <c r="D27" s="41"/>
      <c r="E27" s="8"/>
      <c r="F27" s="8"/>
      <c r="G27" s="8"/>
      <c r="H27" s="8"/>
      <c r="I27" s="3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>
        <v>54</v>
      </c>
      <c r="B28" s="30">
        <v>3.5</v>
      </c>
      <c r="C28" s="38">
        <v>3</v>
      </c>
      <c r="D28" s="41">
        <v>3</v>
      </c>
      <c r="E28" s="8"/>
      <c r="F28" s="8"/>
      <c r="G28" s="8"/>
      <c r="H28" s="8"/>
      <c r="I28" s="38">
        <v>3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56</v>
      </c>
      <c r="B29" s="30">
        <v>3.8</v>
      </c>
      <c r="C29" s="38"/>
      <c r="D29" s="41"/>
      <c r="E29" s="8"/>
      <c r="F29" s="8"/>
      <c r="G29" s="8"/>
      <c r="H29" s="8"/>
      <c r="I29" s="3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>
        <v>58</v>
      </c>
      <c r="B30" s="30">
        <v>4.0999999999999996</v>
      </c>
      <c r="C30" s="38">
        <v>3</v>
      </c>
      <c r="D30" s="41">
        <v>2</v>
      </c>
      <c r="E30" s="8"/>
      <c r="F30" s="8"/>
      <c r="G30" s="8"/>
      <c r="H30" s="8"/>
      <c r="I30" s="38">
        <v>2</v>
      </c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60</v>
      </c>
      <c r="B31" s="30">
        <v>4.4000000000000004</v>
      </c>
      <c r="C31" s="38"/>
      <c r="D31" s="41"/>
      <c r="E31" s="8"/>
      <c r="F31" s="8"/>
      <c r="G31" s="8"/>
      <c r="H31" s="8"/>
      <c r="I31" s="3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>
        <v>62</v>
      </c>
      <c r="B32" s="30">
        <v>4.7</v>
      </c>
      <c r="C32" s="38">
        <v>1</v>
      </c>
      <c r="D32" s="41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64</v>
      </c>
      <c r="B33" s="30">
        <v>5.05</v>
      </c>
      <c r="C33" s="38"/>
      <c r="D33" s="4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>
        <v>66</v>
      </c>
      <c r="B34" s="30">
        <v>5.4</v>
      </c>
      <c r="C34" s="38"/>
      <c r="D34" s="41">
        <v>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9">
        <v>68</v>
      </c>
      <c r="B35" s="30">
        <v>5.7</v>
      </c>
      <c r="C35" s="38"/>
      <c r="D35" s="4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9">
        <v>70</v>
      </c>
      <c r="B36" s="30">
        <v>6.1</v>
      </c>
      <c r="C36" s="38"/>
      <c r="D36" s="41">
        <v>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9">
        <v>72</v>
      </c>
      <c r="B37" s="30">
        <v>6.5</v>
      </c>
      <c r="C37" s="38"/>
      <c r="D37" s="4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9">
        <v>74</v>
      </c>
      <c r="B38" s="30">
        <v>6.9</v>
      </c>
      <c r="C38" s="38"/>
      <c r="D38" s="4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9">
        <v>76</v>
      </c>
      <c r="B39" s="30">
        <v>7.3</v>
      </c>
      <c r="C39" s="38"/>
      <c r="D39" s="4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29">
        <v>78</v>
      </c>
      <c r="B40" s="30">
        <v>7.7</v>
      </c>
      <c r="C40" s="38">
        <v>1</v>
      </c>
      <c r="D40" s="41">
        <v>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29">
        <v>80</v>
      </c>
      <c r="B41" s="30">
        <v>8.1</v>
      </c>
      <c r="C41" s="38"/>
      <c r="D41" s="4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29">
        <v>82</v>
      </c>
      <c r="B42" s="30">
        <v>8.5</v>
      </c>
      <c r="C42" s="38"/>
      <c r="D42" s="41">
        <v>3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29">
        <v>84</v>
      </c>
      <c r="B43" s="30">
        <v>9</v>
      </c>
      <c r="C43" s="38"/>
      <c r="D43" s="4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29">
        <v>86</v>
      </c>
      <c r="B44" s="30">
        <v>9.6</v>
      </c>
      <c r="C44" s="38"/>
      <c r="D44" s="41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29">
        <v>88</v>
      </c>
      <c r="B45" s="30"/>
      <c r="C45" s="38"/>
      <c r="D45" s="41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31">
        <v>90</v>
      </c>
      <c r="B46" s="32">
        <v>10.25</v>
      </c>
      <c r="C46" s="39"/>
      <c r="D46" s="42">
        <v>1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31">
        <v>94</v>
      </c>
      <c r="B47" s="32">
        <v>11</v>
      </c>
      <c r="C47" s="39"/>
      <c r="D47" s="42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33">
        <v>97</v>
      </c>
      <c r="B48" s="34">
        <v>11.5</v>
      </c>
      <c r="C48" s="39"/>
      <c r="D48" s="42">
        <v>2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ht="16.5" thickBot="1" x14ac:dyDescent="0.3">
      <c r="A49" s="35">
        <v>100</v>
      </c>
      <c r="B49" s="36">
        <v>12.5</v>
      </c>
      <c r="C49" s="40"/>
      <c r="D49" s="43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107</v>
      </c>
      <c r="D54" s="12">
        <f t="shared" ref="D54:S54" si="0">SUM(D9:D51)</f>
        <v>30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165</v>
      </c>
      <c r="J54" s="12">
        <f t="shared" si="0"/>
        <v>76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393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107</v>
      </c>
      <c r="D55" s="20">
        <f t="shared" ref="D55:S55" si="3">ROUND(D54/$B$6, 1)</f>
        <v>30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165</v>
      </c>
      <c r="J55" s="20">
        <f t="shared" si="3"/>
        <v>76</v>
      </c>
      <c r="K55" s="20">
        <f t="shared" si="3"/>
        <v>12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393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9.26</v>
      </c>
      <c r="D56" s="22">
        <f>ROUND('Berechnungen Grundflaeche'!D53, 2)</f>
        <v>9.57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14.64</v>
      </c>
      <c r="J56" s="22">
        <f>ROUND('Berechnungen Grundflaeche'!J53, 2)</f>
        <v>4.96</v>
      </c>
      <c r="K56" s="22">
        <f>ROUND('Berechnungen Grundflaeche'!K53, 2)</f>
        <v>0.82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39.4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9.26</v>
      </c>
      <c r="D57" s="22">
        <f>ROUND('Berechnungen Grundflaeche'!D54, 2)</f>
        <v>9.57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14.64</v>
      </c>
      <c r="J57" s="22">
        <f>ROUND('Berechnungen Grundflaeche'!J54, 2)</f>
        <v>4.96</v>
      </c>
      <c r="K57" s="22">
        <f>ROUND('Berechnungen Grundflaeche'!K54, 2)</f>
        <v>0.82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0.13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39.4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24</v>
      </c>
      <c r="D58" s="24">
        <f>ROUND(100 * 'Berechnungen Grundflaeche'!D55,0)</f>
        <v>24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37</v>
      </c>
      <c r="J58" s="24">
        <f>ROUND(100 * 'Berechnungen Grundflaeche'!J55,0)</f>
        <v>13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133.69999999999999</v>
      </c>
      <c r="D59" s="26">
        <f>ROUND('Berechnungen Vorrat'!D53, 1)</f>
        <v>140.4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210.2</v>
      </c>
      <c r="J59" s="26">
        <f>ROUND('Berechnungen Vorrat'!J53, 1)</f>
        <v>69.2</v>
      </c>
      <c r="K59" s="26">
        <f>ROUND('Berechnungen Vorrat'!K53, 1)</f>
        <v>11.4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1.8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567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133.69999999999999</v>
      </c>
      <c r="D60" s="26">
        <f>ROUND('Berechnungen Vorrat'!D54, 1)</f>
        <v>140.4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210.2</v>
      </c>
      <c r="J60" s="26">
        <f>ROUND('Berechnungen Vorrat'!J54, 1)</f>
        <v>69.2</v>
      </c>
      <c r="K60" s="26">
        <f>ROUND('Berechnungen Vorrat'!K54, 1)</f>
        <v>11.4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1.8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567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24</v>
      </c>
      <c r="D61" s="24">
        <f>ROUND(100 * 'Berechnungen Vorrat'!D55, 0)</f>
        <v>25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37</v>
      </c>
      <c r="J61" s="24">
        <f>ROUND(100 * 'Berechnungen Vorrat'!J55, 0)</f>
        <v>12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Kluppierungsprotokoll!C10/$B$6</f>
        <v>22</v>
      </c>
      <c r="D10" s="8">
        <f>Kluppierungsprotokoll!D10/$B$6</f>
        <v>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20</v>
      </c>
      <c r="J10" s="8">
        <f>Kluppierungsprotokoll!J10/$B$6</f>
        <v>7</v>
      </c>
      <c r="K10" s="8">
        <f>Kluppierungsprotokoll!K10/$B$6</f>
        <v>2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1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Kluppierungsprotokoll!C12/$B$6</f>
        <v>17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25</v>
      </c>
      <c r="J12" s="8">
        <f>Kluppierungsprotokoll!J12/$B$6</f>
        <v>15</v>
      </c>
      <c r="K12" s="8">
        <f>Kluppierungsprotokoll!K12/$B$6</f>
        <v>1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1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Kluppierungsprotokoll!C14/$B$6</f>
        <v>12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17</v>
      </c>
      <c r="J14" s="8">
        <f>Kluppierungsprotokoll!J14/$B$6</f>
        <v>15</v>
      </c>
      <c r="K14" s="8">
        <f>Kluppierungsprotokoll!K14/$B$6</f>
        <v>3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Kluppierungsprotokoll!C16/$B$6</f>
        <v>16</v>
      </c>
      <c r="D16" s="8">
        <f>Kluppierungsprotokoll!D16/$B$6</f>
        <v>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22</v>
      </c>
      <c r="J16" s="8">
        <f>Kluppierungsprotokoll!J16/$B$6</f>
        <v>21</v>
      </c>
      <c r="K16" s="8">
        <f>Kluppierungsprotokoll!K16/$B$6</f>
        <v>1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1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Kluppierungsprotokoll!C18/$B$6</f>
        <v>8</v>
      </c>
      <c r="D18" s="8">
        <f>Kluppierungsprotokoll!D18/$B$6</f>
        <v>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22</v>
      </c>
      <c r="J18" s="8">
        <f>Kluppierungsprotokoll!J18/$B$6</f>
        <v>8</v>
      </c>
      <c r="K18" s="8">
        <f>Kluppierungsprotokoll!K18/$B$6</f>
        <v>3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Kluppierungsprotokoll!C20/$B$6</f>
        <v>10</v>
      </c>
      <c r="D20" s="8">
        <f>Kluppierungsprotokoll!D20/$B$6</f>
        <v>1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28</v>
      </c>
      <c r="J20" s="8">
        <f>Kluppierungsprotokoll!J20/$B$6</f>
        <v>7</v>
      </c>
      <c r="K20" s="8">
        <f>Kluppierungsprotokoll!K20/$B$6</f>
        <v>2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Kluppierungsprotokoll!C22/$B$6</f>
        <v>8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6</v>
      </c>
      <c r="J22" s="8">
        <f>Kluppierungsprotokoll!J22/$B$6</f>
        <v>3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Kluppierungsprotokoll!C24/$B$6</f>
        <v>4</v>
      </c>
      <c r="D24" s="8">
        <f>Kluppierungsprotokoll!D24/$B$6</f>
        <v>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14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Kluppierungsprotokoll!C26/$B$6</f>
        <v>2</v>
      </c>
      <c r="D26" s="8">
        <f>Kluppierungsprotokoll!D26/$B$6</f>
        <v>1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6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Kluppierungsprotokoll!C28/$B$6</f>
        <v>3</v>
      </c>
      <c r="D28" s="8">
        <f>Kluppierungsprotokoll!D28/$B$6</f>
        <v>3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3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Kluppierungsprotokoll!C30/$B$6</f>
        <v>3</v>
      </c>
      <c r="D30" s="8">
        <f>Kluppierungsprotokoll!D30/$B$6</f>
        <v>2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2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Kluppierungsprotokoll!C32/$B$6</f>
        <v>1</v>
      </c>
      <c r="D32" s="8">
        <f>Kluppierungsprotokoll!D32/$B$6</f>
        <v>1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Kluppierungsprotokoll!C34/$B$6</f>
        <v>0</v>
      </c>
      <c r="D34" s="8">
        <f>Kluppierungsprotokoll!D34/$B$6</f>
        <v>2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Kluppierungsprotokoll!C36/$B$6</f>
        <v>0</v>
      </c>
      <c r="D36" s="8">
        <f>Kluppierungsprotokoll!D36/$B$6</f>
        <v>3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Kluppierungsprotokoll!C40/$B$6</f>
        <v>1</v>
      </c>
      <c r="D40" s="8">
        <f>Kluppierungsprotokoll!D40/$B$6</f>
        <v>2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Kluppierungsprotokoll!C42/$B$6</f>
        <v>0</v>
      </c>
      <c r="D42" s="8">
        <f>Kluppierungsprotokoll!D42/$B$6</f>
        <v>3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1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90</v>
      </c>
      <c r="B46" s="8">
        <f>Kluppierungsprotokoll!B46</f>
        <v>10.25</v>
      </c>
      <c r="C46" s="8">
        <f>Kluppierungsprotokoll!C46/$B$6</f>
        <v>0</v>
      </c>
      <c r="D46" s="8">
        <f>Kluppierungsprotokoll!D46/$B$6</f>
        <v>1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Kluppierungsprotokoll!C48/$B$6</f>
        <v>0</v>
      </c>
      <c r="D48" s="8">
        <f>Kluppierungsprotokoll!D48/$B$6</f>
        <v>2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100</v>
      </c>
      <c r="B49" s="8">
        <f>Kluppierungsprotokoll!B49</f>
        <v>12.5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Kluppierungsprotokoll!C10*($A10/200)^2*PI()</f>
        <v>0.55983181086970113</v>
      </c>
      <c r="D10" s="8">
        <f>Kluppierungsprotokoll!D10*($A10/200)^2*PI()</f>
        <v>7.6340701482231973E-2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0.50893800988154636</v>
      </c>
      <c r="J10" s="8">
        <f>Kluppierungsprotokoll!J10*($A10/200)^2*PI()</f>
        <v>0.17812830345854128</v>
      </c>
      <c r="K10" s="8">
        <f>Kluppierungsprotokoll!K10*($A10/200)^2*PI()</f>
        <v>5.0893800988154644E-2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2.5446900494077322E-2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Kluppierungsprotokoll!C12*($A12/200)^2*PI()</f>
        <v>0.6462256088434204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0.95033177771091237</v>
      </c>
      <c r="J12" s="8">
        <f>Kluppierungsprotokoll!J12*($A12/200)^2*PI()</f>
        <v>0.5701990666265474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3.8013271108436497E-2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Kluppierungsprotokoll!C14*($A14/200)^2*PI()</f>
        <v>0.63711499014801021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0.90257956937634776</v>
      </c>
      <c r="J14" s="8">
        <f>Kluppierungsprotokoll!J14*($A14/200)^2*PI()</f>
        <v>0.79639373768501254</v>
      </c>
      <c r="K14" s="8">
        <f>Kluppierungsprotokoll!K14*($A14/200)^2*PI()</f>
        <v>0.15927874753700255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Kluppierungsprotokoll!C16*($A16/200)^2*PI()</f>
        <v>1.1309733552923256</v>
      </c>
      <c r="D16" s="8">
        <f>Kluppierungsprotokoll!D16*($A16/200)^2*PI()</f>
        <v>0.1413716694115407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1.5550883635269477</v>
      </c>
      <c r="J16" s="8">
        <f>Kluppierungsprotokoll!J16*($A16/200)^2*PI()</f>
        <v>1.4844025288211771</v>
      </c>
      <c r="K16" s="8">
        <f>Kluppierungsprotokoll!K16*($A16/200)^2*PI()</f>
        <v>7.0685834705770348E-2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7.0685834705770348E-2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Kluppierungsprotokoll!C18*($A18/200)^2*PI()</f>
        <v>0.72633622150996036</v>
      </c>
      <c r="D18" s="8">
        <f>Kluppierungsprotokoll!D18*($A18/200)^2*PI()</f>
        <v>9.0792027688745044E-2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1.9974246091523908</v>
      </c>
      <c r="J18" s="8">
        <f>Kluppierungsprotokoll!J18*($A18/200)^2*PI()</f>
        <v>0.72633622150996036</v>
      </c>
      <c r="K18" s="8">
        <f>Kluppierungsprotokoll!K18*($A18/200)^2*PI()</f>
        <v>0.27237608306623512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Kluppierungsprotokoll!C20*($A20/200)^2*PI()</f>
        <v>1.1341149479459154</v>
      </c>
      <c r="D20" s="8">
        <f>Kluppierungsprotokoll!D20*($A20/200)^2*PI()</f>
        <v>0.11341149479459153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3.1755218542485628</v>
      </c>
      <c r="J20" s="8">
        <f>Kluppierungsprotokoll!J20*($A20/200)^2*PI()</f>
        <v>0.7938804635621407</v>
      </c>
      <c r="K20" s="8">
        <f>Kluppierungsprotokoll!K20*($A20/200)^2*PI()</f>
        <v>0.22682298958918307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Kluppierungsprotokoll!C22*($A22/200)^2*PI()</f>
        <v>1.108353888186479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0.83126541613985905</v>
      </c>
      <c r="J22" s="8">
        <f>Kluppierungsprotokoll!J22*($A22/200)^2*PI()</f>
        <v>0.41563270806992952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Kluppierungsprotokoll!C24*($A24/200)^2*PI()</f>
        <v>0.66476100549960027</v>
      </c>
      <c r="D24" s="8">
        <f>Kluppierungsprotokoll!D24*($A24/200)^2*PI()</f>
        <v>0.33238050274980013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2.3266635192486009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Kluppierungsprotokoll!C26*($A26/200)^2*PI()</f>
        <v>0.39269908169872414</v>
      </c>
      <c r="D26" s="8">
        <f>Kluppierungsprotokoll!D26*($A26/200)^2*PI()</f>
        <v>0.19634954084936207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1.1780972450961724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Kluppierungsprotokoll!C28*($A28/200)^2*PI()</f>
        <v>0.68706631334008772</v>
      </c>
      <c r="D28" s="8">
        <f>Kluppierungsprotokoll!D28*($A28/200)^2*PI()</f>
        <v>0.68706631334008772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0.68706631334008772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Kluppierungsprotokoll!C30*($A30/200)^2*PI()</f>
        <v>0.79262382650070473</v>
      </c>
      <c r="D30" s="8">
        <f>Kluppierungsprotokoll!D30*($A30/200)^2*PI()</f>
        <v>0.52841588433380315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0.52841588433380315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Kluppierungsprotokoll!C32*($A32/200)^2*PI()</f>
        <v>0.30190705400997914</v>
      </c>
      <c r="D32" s="8">
        <f>Kluppierungsprotokoll!D32*($A32/200)^2*PI()</f>
        <v>0.30190705400997914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Kluppierungsprotokoll!C34*($A34/200)^2*PI()</f>
        <v>0</v>
      </c>
      <c r="D34" s="8">
        <f>Kluppierungsprotokoll!D34*($A34/200)^2*PI()</f>
        <v>0.68423887995185706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Kluppierungsprotokoll!C36*($A36/200)^2*PI()</f>
        <v>0</v>
      </c>
      <c r="D36" s="8">
        <f>Kluppierungsprotokoll!D36*($A36/200)^2*PI()</f>
        <v>1.1545353001942489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Kluppierungsprotokoll!C40*($A40/200)^2*PI()</f>
        <v>0.4778362426110076</v>
      </c>
      <c r="D40" s="8">
        <f>Kluppierungsprotokoll!D40*($A40/200)^2*PI()</f>
        <v>0.9556724852220152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Kluppierungsprotokoll!C42*($A42/200)^2*PI()</f>
        <v>0</v>
      </c>
      <c r="D42" s="8">
        <f>Kluppierungsprotokoll!D42*($A42/200)^2*PI()</f>
        <v>1.5843051752053325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0.60821233773498395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90</v>
      </c>
      <c r="B46" s="8">
        <f>Kluppierungsprotokoll!B46</f>
        <v>10.25</v>
      </c>
      <c r="C46" s="8">
        <f>Kluppierungsprotokoll!C46*($A46/200)^2*PI()</f>
        <v>0</v>
      </c>
      <c r="D46" s="8">
        <f>Kluppierungsprotokoll!D46*($A46/200)^2*PI()</f>
        <v>0.63617251235193317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Kluppierungsprotokoll!C48*($A48/200)^2*PI()</f>
        <v>0</v>
      </c>
      <c r="D48" s="8">
        <f>Kluppierungsprotokoll!D48*($A48/200)^2*PI()</f>
        <v>1.4779622638813181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100</v>
      </c>
      <c r="B49" s="8">
        <f>Kluppierungsprotokoll!B49</f>
        <v>12.5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9.2598443464559157</v>
      </c>
      <c r="D53">
        <f t="shared" ref="D53:S53" si="0">SUM(D9:D51)</f>
        <v>9.5691341432018309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14.641392562055231</v>
      </c>
      <c r="J53">
        <f t="shared" si="0"/>
        <v>4.9649730297333088</v>
      </c>
      <c r="K53">
        <f t="shared" si="0"/>
        <v>0.81807072699478223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0.13414600630828416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39.387560814749349</v>
      </c>
    </row>
    <row r="54" spans="1:20" x14ac:dyDescent="0.25">
      <c r="A54" t="s">
        <v>24</v>
      </c>
      <c r="B54" t="s">
        <v>26</v>
      </c>
      <c r="C54">
        <f>C53/$B$6</f>
        <v>9.2598443464559157</v>
      </c>
      <c r="D54">
        <f t="shared" ref="D54:S54" si="1">D53/$B$6</f>
        <v>9.5691341432018309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14.641392562055231</v>
      </c>
      <c r="J54">
        <f t="shared" si="1"/>
        <v>4.9649730297333088</v>
      </c>
      <c r="K54">
        <f t="shared" si="1"/>
        <v>0.81807072699478223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0.13414600630828416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39.387560814749349</v>
      </c>
    </row>
    <row r="55" spans="1:20" x14ac:dyDescent="0.25">
      <c r="A55" t="s">
        <v>24</v>
      </c>
      <c r="B55" t="s">
        <v>31</v>
      </c>
      <c r="C55">
        <f>C54/$T54</f>
        <v>0.23509565342234667</v>
      </c>
      <c r="D55">
        <f t="shared" ref="D55:S55" si="2">D54/$T54</f>
        <v>0.24294812741027882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0.37172630798128808</v>
      </c>
      <c r="J55">
        <f t="shared" si="2"/>
        <v>0.12605434119378342</v>
      </c>
      <c r="K55">
        <f t="shared" si="2"/>
        <v>2.0769773757821571E-2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3.4057962344814937E-3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Kluppierungsprotokoll!C10*$B10</f>
        <v>6.6</v>
      </c>
      <c r="D10" s="8">
        <f>Kluppierungsprotokoll!D10*$B10</f>
        <v>0.89999999999999991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6</v>
      </c>
      <c r="J10" s="8">
        <f>Kluppierungsprotokoll!J10*$B10</f>
        <v>2.1</v>
      </c>
      <c r="K10" s="8">
        <f>Kluppierungsprotokoll!K10*$B10</f>
        <v>0.6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0.3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Kluppierungsprotokoll!C12*$B12</f>
        <v>8.5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12.5</v>
      </c>
      <c r="J12" s="8">
        <f>Kluppierungsprotokoll!J12*$B12</f>
        <v>7.5</v>
      </c>
      <c r="K12" s="8">
        <f>Kluppierungsprotokoll!K12*$B12</f>
        <v>0.5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0.5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Kluppierungsprotokoll!C14*$B14</f>
        <v>8.3999999999999986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11.899999999999999</v>
      </c>
      <c r="J14" s="8">
        <f>Kluppierungsprotokoll!J14*$B14</f>
        <v>10.5</v>
      </c>
      <c r="K14" s="8">
        <f>Kluppierungsprotokoll!K14*$B14</f>
        <v>2.0999999999999996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Kluppierungsprotokoll!C16*$B16</f>
        <v>16</v>
      </c>
      <c r="D16" s="8">
        <f>Kluppierungsprotokoll!D16*$B16</f>
        <v>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22</v>
      </c>
      <c r="J16" s="8">
        <f>Kluppierungsprotokoll!J16*$B16</f>
        <v>21</v>
      </c>
      <c r="K16" s="8">
        <f>Kluppierungsprotokoll!K16*$B16</f>
        <v>1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1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Kluppierungsprotokoll!C18*$B18</f>
        <v>10.4</v>
      </c>
      <c r="D18" s="8">
        <f>Kluppierungsprotokoll!D18*$B18</f>
        <v>1.3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28.6</v>
      </c>
      <c r="J18" s="8">
        <f>Kluppierungsprotokoll!J18*$B18</f>
        <v>10.4</v>
      </c>
      <c r="K18" s="8">
        <f>Kluppierungsprotokoll!K18*$B18</f>
        <v>3.9000000000000004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Kluppierungsprotokoll!C20*$B20</f>
        <v>16.5</v>
      </c>
      <c r="D20" s="8">
        <f>Kluppierungsprotokoll!D20*$B20</f>
        <v>1.65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46.199999999999996</v>
      </c>
      <c r="J20" s="8">
        <f>Kluppierungsprotokoll!J20*$B20</f>
        <v>11.549999999999999</v>
      </c>
      <c r="K20" s="8">
        <f>Kluppierungsprotokoll!K20*$B20</f>
        <v>3.3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Kluppierungsprotokoll!C22*$B22</f>
        <v>16.399999999999999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12.299999999999999</v>
      </c>
      <c r="J22" s="8">
        <f>Kluppierungsprotokoll!J22*$B22</f>
        <v>6.1499999999999995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Kluppierungsprotokoll!C24*$B24</f>
        <v>9.8000000000000007</v>
      </c>
      <c r="D24" s="8">
        <f>Kluppierungsprotokoll!D24*$B24</f>
        <v>4.9000000000000004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34.300000000000004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Kluppierungsprotokoll!C26*$B26</f>
        <v>5.9</v>
      </c>
      <c r="D26" s="8">
        <f>Kluppierungsprotokoll!D26*$B26</f>
        <v>2.95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17.700000000000003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Kluppierungsprotokoll!C28*$B28</f>
        <v>10.5</v>
      </c>
      <c r="D28" s="8">
        <f>Kluppierungsprotokoll!D28*$B28</f>
        <v>10.5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10.5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Kluppierungsprotokoll!C30*$B30</f>
        <v>12.299999999999999</v>
      </c>
      <c r="D30" s="8">
        <f>Kluppierungsprotokoll!D30*$B30</f>
        <v>8.1999999999999993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8.1999999999999993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Kluppierungsprotokoll!C32*$B32</f>
        <v>4.7</v>
      </c>
      <c r="D32" s="8">
        <f>Kluppierungsprotokoll!D32*$B32</f>
        <v>4.7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Kluppierungsprotokoll!C34*$B34</f>
        <v>0</v>
      </c>
      <c r="D34" s="8">
        <f>Kluppierungsprotokoll!D34*$B34</f>
        <v>10.8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Kluppierungsprotokoll!C36*$B36</f>
        <v>0</v>
      </c>
      <c r="D36" s="8">
        <f>Kluppierungsprotokoll!D36*$B36</f>
        <v>18.299999999999997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Kluppierungsprotokoll!C40*$B40</f>
        <v>7.7</v>
      </c>
      <c r="D40" s="8">
        <f>Kluppierungsprotokoll!D40*$B40</f>
        <v>15.4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Kluppierungsprotokoll!C42*$B42</f>
        <v>0</v>
      </c>
      <c r="D42" s="8">
        <f>Kluppierungsprotokoll!D42*$B42</f>
        <v>25.5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90</v>
      </c>
      <c r="B46" s="8">
        <f>Kluppierungsprotokoll!B46</f>
        <v>10.25</v>
      </c>
      <c r="C46" s="8">
        <f>Kluppierungsprotokoll!C46*$B46</f>
        <v>0</v>
      </c>
      <c r="D46" s="8">
        <f>Kluppierungsprotokoll!D46*$B46</f>
        <v>10.25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Kluppierungsprotokoll!C48*$B48</f>
        <v>0</v>
      </c>
      <c r="D48" s="8">
        <f>Kluppierungsprotokoll!D48*$B48</f>
        <v>23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100</v>
      </c>
      <c r="B49" s="8">
        <f>Kluppierungsprotokoll!B49</f>
        <v>12.5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133.70000000000002</v>
      </c>
      <c r="D53">
        <f t="shared" ref="D53:S53" si="0">SUM(D9:D51)</f>
        <v>140.35000000000002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210.2</v>
      </c>
      <c r="J53">
        <f t="shared" si="0"/>
        <v>69.2</v>
      </c>
      <c r="K53">
        <f t="shared" si="0"/>
        <v>11.399999999999999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566.65</v>
      </c>
    </row>
    <row r="54" spans="1:20" x14ac:dyDescent="0.25">
      <c r="A54" t="s">
        <v>25</v>
      </c>
      <c r="B54" t="s">
        <v>26</v>
      </c>
      <c r="C54">
        <f>C53/$B$6</f>
        <v>133.70000000000002</v>
      </c>
      <c r="D54">
        <f t="shared" ref="D54:S54" si="1">D53/$B$6</f>
        <v>140.35000000000002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210.2</v>
      </c>
      <c r="J54">
        <f t="shared" si="1"/>
        <v>69.2</v>
      </c>
      <c r="K54">
        <f t="shared" si="1"/>
        <v>11.399999999999999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566.65</v>
      </c>
    </row>
    <row r="55" spans="1:20" x14ac:dyDescent="0.25">
      <c r="A55" t="s">
        <v>25</v>
      </c>
      <c r="B55" t="s">
        <v>31</v>
      </c>
      <c r="C55">
        <f>C54/$T54</f>
        <v>0.23594811612106242</v>
      </c>
      <c r="D55">
        <f t="shared" ref="D55:S55" si="2">D54/$T54</f>
        <v>0.24768375540457077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0.37095208682608311</v>
      </c>
      <c r="J55">
        <f t="shared" si="2"/>
        <v>0.12212123885996648</v>
      </c>
      <c r="K55">
        <f t="shared" si="2"/>
        <v>2.0118238771728577E-2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3.1765640165887232E-3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2024-04-03T07:39:52Z</dcterms:modified>
</cp:coreProperties>
</file>