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37\2011.11.23_Mise en place\"/>
    </mc:Choice>
  </mc:AlternateContent>
  <bookViews>
    <workbookView xWindow="0" yWindow="0" windowWidth="29460" windowHeight="1176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H33" i="5" l="1"/>
  <c r="P33" i="5"/>
  <c r="S33" i="5"/>
  <c r="D33" i="5"/>
  <c r="O33" i="5"/>
  <c r="I33" i="5"/>
  <c r="Q33" i="5"/>
  <c r="M33" i="5"/>
  <c r="J33" i="5"/>
  <c r="R33" i="5"/>
  <c r="K33" i="5"/>
  <c r="C33" i="5"/>
  <c r="L33" i="5"/>
  <c r="E33" i="5"/>
  <c r="G33" i="5"/>
  <c r="F33" i="5"/>
  <c r="N33" i="5"/>
  <c r="H33" i="6"/>
  <c r="P33" i="6"/>
  <c r="I33" i="6"/>
  <c r="Q33" i="6"/>
  <c r="N33" i="6"/>
  <c r="O33" i="6"/>
  <c r="J33" i="6"/>
  <c r="R33" i="6"/>
  <c r="C33" i="6"/>
  <c r="K33" i="6"/>
  <c r="S33" i="6"/>
  <c r="D33" i="6"/>
  <c r="L33" i="6"/>
  <c r="G33" i="6"/>
  <c r="E33" i="6"/>
  <c r="M33" i="6"/>
  <c r="F33" i="6"/>
  <c r="C30" i="5"/>
  <c r="K30" i="5"/>
  <c r="S30" i="5"/>
  <c r="N30" i="5"/>
  <c r="O30" i="5"/>
  <c r="P30" i="5"/>
  <c r="R30" i="5"/>
  <c r="D30" i="5"/>
  <c r="L30" i="5"/>
  <c r="E30" i="5"/>
  <c r="M30" i="5"/>
  <c r="F30" i="5"/>
  <c r="G30" i="5"/>
  <c r="J30" i="5"/>
  <c r="H30" i="5"/>
  <c r="I30" i="5"/>
  <c r="Q30" i="5"/>
  <c r="G34" i="5"/>
  <c r="O34" i="5"/>
  <c r="C34" i="5"/>
  <c r="L34" i="5"/>
  <c r="H34" i="5"/>
  <c r="P34" i="5"/>
  <c r="S34" i="5"/>
  <c r="I34" i="5"/>
  <c r="Q34" i="5"/>
  <c r="D34" i="5"/>
  <c r="F34" i="5"/>
  <c r="J34" i="5"/>
  <c r="R34" i="5"/>
  <c r="K34" i="5"/>
  <c r="N34" i="5"/>
  <c r="E34" i="5"/>
  <c r="M34" i="5"/>
  <c r="C30" i="6"/>
  <c r="K30" i="6"/>
  <c r="S30" i="6"/>
  <c r="D30" i="6"/>
  <c r="L30" i="6"/>
  <c r="R30" i="6"/>
  <c r="E30" i="6"/>
  <c r="M30" i="6"/>
  <c r="F30" i="6"/>
  <c r="N30" i="6"/>
  <c r="G30" i="6"/>
  <c r="O30" i="6"/>
  <c r="Q30" i="6"/>
  <c r="H30" i="6"/>
  <c r="P30" i="6"/>
  <c r="I30" i="6"/>
  <c r="J30" i="6"/>
  <c r="G34" i="6"/>
  <c r="O34" i="6"/>
  <c r="E34" i="6"/>
  <c r="F34" i="6"/>
  <c r="H34" i="6"/>
  <c r="P34" i="6"/>
  <c r="I34" i="6"/>
  <c r="Q34" i="6"/>
  <c r="J34" i="6"/>
  <c r="R34" i="6"/>
  <c r="C34" i="6"/>
  <c r="K34" i="6"/>
  <c r="S34" i="6"/>
  <c r="M34" i="6"/>
  <c r="D34" i="6"/>
  <c r="L34" i="6"/>
  <c r="N34" i="6"/>
  <c r="I32" i="5"/>
  <c r="Q32" i="5"/>
  <c r="K32" i="5"/>
  <c r="L32" i="5"/>
  <c r="E32" i="5"/>
  <c r="N32" i="5"/>
  <c r="P32" i="5"/>
  <c r="J32" i="5"/>
  <c r="R32" i="5"/>
  <c r="F32" i="5"/>
  <c r="C32" i="5"/>
  <c r="S32" i="5"/>
  <c r="D32" i="5"/>
  <c r="M32" i="5"/>
  <c r="H32" i="5"/>
  <c r="G32" i="5"/>
  <c r="O32" i="5"/>
  <c r="I32" i="6"/>
  <c r="Q32" i="6"/>
  <c r="O32" i="6"/>
  <c r="J32" i="6"/>
  <c r="R32" i="6"/>
  <c r="G32" i="6"/>
  <c r="C32" i="6"/>
  <c r="K32" i="6"/>
  <c r="S32" i="6"/>
  <c r="D32" i="6"/>
  <c r="L32" i="6"/>
  <c r="P32" i="6"/>
  <c r="E32" i="6"/>
  <c r="M32" i="6"/>
  <c r="H32" i="6"/>
  <c r="F32" i="6"/>
  <c r="N32" i="6"/>
  <c r="J31" i="5"/>
  <c r="R31" i="5"/>
  <c r="C31" i="5"/>
  <c r="K31" i="5"/>
  <c r="S31" i="5"/>
  <c r="F31" i="5"/>
  <c r="D31" i="5"/>
  <c r="L31" i="5"/>
  <c r="O31" i="5"/>
  <c r="I31" i="5"/>
  <c r="E31" i="5"/>
  <c r="M31" i="5"/>
  <c r="N31" i="5"/>
  <c r="G31" i="5"/>
  <c r="H31" i="5"/>
  <c r="P31" i="5"/>
  <c r="Q31" i="5"/>
  <c r="J31" i="6"/>
  <c r="R31" i="6"/>
  <c r="I31" i="6"/>
  <c r="C31" i="6"/>
  <c r="K31" i="6"/>
  <c r="S31" i="6"/>
  <c r="D31" i="6"/>
  <c r="L31" i="6"/>
  <c r="P31" i="6"/>
  <c r="Q31" i="6"/>
  <c r="E31" i="6"/>
  <c r="M31" i="6"/>
  <c r="H31" i="6"/>
  <c r="F31" i="6"/>
  <c r="N31" i="6"/>
  <c r="G31" i="6"/>
  <c r="O31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<sst xmlns="http://schemas.openxmlformats.org/spreadsheetml/2006/main" count="155" uniqueCount="56">
  <si>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</si>
  <si>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</si>
  <si>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</si>
  <si>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</si>
  <si>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</si>
  <si>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</si>
  <si>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</si>
  <si>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</si>
  <si>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</si>
  <si>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</si>
  <si>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</si>
  <si>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</si>
  <si>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</si>
  <si>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</si>
  <si>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</si>
  <si>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</si>
  <si>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</si>
  <si>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</si>
  <si>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</si>
  <si>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</si>
  <si>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</si>
  <si>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</si>
  <si>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</si>
  <si>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</si>
  <si>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</si>
  <si>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</si>
  <si>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</si>
  <si>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</si>
  <si>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</si>
  <si>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</si>
  <si>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</si>
  <si>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</si>
  <si>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</si>
  <si>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</si>
  <si>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</si>
  <si>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</si>
  <si>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</si>
  <si>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</si>
  <si>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</si>
  <si>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</si>
  <si>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</si>
  <si>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</si>
  <si>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</si>
  <si>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</si>
  <si>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</si>
  <si>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</si>
  <si>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</si>
  <si>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</si>
  <si>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</si>
  <si>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</si>
  <si>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</si>
  <si>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</si>
  <si>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</si>
  <si>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</si>
  <si>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Ilex</t>
  </si>
  <si>
    <t>VD37- Bas de la 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</si>
</sst>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A15" sqref="A15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55</v>
      </c>
    </row>
    <row r="4" spans="1:19" x14ac:dyDescent="0.25">
      <c r="A4" s="13" t="s">
        <v>7</v>
      </c>
      <c r="B4" s="29">
        <v>40870</v>
      </c>
    </row>
    <row r="5" spans="1:19" x14ac:dyDescent="0.25">
      <c r="A5" s="13" t="s">
        <v>8</v>
      </c>
      <c r="B5" s="10" t="s">
        <v>54</v>
      </c>
    </row>
    <row r="6" spans="1:19" x14ac:dyDescent="0.25">
      <c r="A6" s="13" t="s">
        <v>9</v>
      </c>
      <c r="B6" s="6">
        <v>0.66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>
        <v>3</v>
      </c>
      <c r="D11" s="8">
        <v>9</v>
      </c>
      <c r="E11" s="8"/>
      <c r="F11" s="8"/>
      <c r="G11" s="8"/>
      <c r="H11" s="8"/>
      <c r="I11" s="8">
        <v>4</v>
      </c>
      <c r="J11" s="8">
        <v>1</v>
      </c>
      <c r="K11" s="8"/>
      <c r="L11" s="8"/>
      <c r="M11" s="8"/>
      <c r="N11" s="8"/>
      <c r="O11" s="8"/>
      <c r="P11" s="8"/>
      <c r="Q11" s="8"/>
      <c r="R11" s="8"/>
      <c r="S11" s="8">
        <v>2</v>
      </c>
    </row>
    <row r="12" spans="1:19" x14ac:dyDescent="0.25">
      <c r="A12" s="8">
        <v>22</v>
      </c>
      <c r="B12" s="8">
        <v>0.28999999999999998</v>
      </c>
      <c r="C12" s="8">
        <v>2</v>
      </c>
      <c r="D12" s="8">
        <v>2</v>
      </c>
      <c r="E12" s="8"/>
      <c r="F12" s="8"/>
      <c r="G12" s="8"/>
      <c r="H12" s="8"/>
      <c r="I12" s="8">
        <v>5</v>
      </c>
      <c r="J12" s="8"/>
      <c r="K12" s="8"/>
      <c r="L12" s="8"/>
      <c r="M12" s="8"/>
      <c r="N12" s="8"/>
      <c r="O12" s="8"/>
      <c r="P12" s="8"/>
      <c r="Q12" s="8"/>
      <c r="R12" s="8"/>
      <c r="S12" s="8">
        <v>1</v>
      </c>
    </row>
    <row r="13" spans="1:19" x14ac:dyDescent="0.25">
      <c r="A13" s="8">
        <v>26</v>
      </c>
      <c r="B13" s="8">
        <v>0.46</v>
      </c>
      <c r="C13" s="8">
        <v>4</v>
      </c>
      <c r="D13" s="8"/>
      <c r="E13" s="8"/>
      <c r="F13" s="8"/>
      <c r="G13" s="8"/>
      <c r="H13" s="8"/>
      <c r="I13" s="8">
        <v>4</v>
      </c>
      <c r="J13" s="8">
        <v>1</v>
      </c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0.67</v>
      </c>
      <c r="C14" s="8">
        <v>2</v>
      </c>
      <c r="D14" s="8">
        <v>3</v>
      </c>
      <c r="E14" s="8"/>
      <c r="F14" s="8"/>
      <c r="G14" s="8"/>
      <c r="H14" s="8"/>
      <c r="I14" s="8">
        <v>5</v>
      </c>
      <c r="J14" s="8"/>
      <c r="K14" s="8">
        <v>1</v>
      </c>
      <c r="L14" s="8"/>
      <c r="M14" s="8"/>
      <c r="N14" s="8"/>
      <c r="O14" s="8"/>
      <c r="P14" s="8">
        <v>1</v>
      </c>
      <c r="Q14" s="8"/>
      <c r="R14" s="8"/>
      <c r="S14" s="8"/>
    </row>
    <row r="15" spans="1:19" x14ac:dyDescent="0.25">
      <c r="A15" s="8">
        <v>34</v>
      </c>
      <c r="B15" s="8">
        <v>0.92</v>
      </c>
      <c r="C15" s="8">
        <v>6</v>
      </c>
      <c r="D15" s="8"/>
      <c r="E15" s="8"/>
      <c r="F15" s="8"/>
      <c r="G15" s="8"/>
      <c r="H15" s="8"/>
      <c r="I15" s="8">
        <v>11</v>
      </c>
      <c r="J15" s="8">
        <v>2</v>
      </c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1.21</v>
      </c>
      <c r="C16" s="8">
        <v>7</v>
      </c>
      <c r="D16" s="8">
        <v>2</v>
      </c>
      <c r="E16" s="8"/>
      <c r="F16" s="8"/>
      <c r="G16" s="8"/>
      <c r="H16" s="8"/>
      <c r="I16" s="8">
        <v>4</v>
      </c>
      <c r="J16" s="8">
        <v>4</v>
      </c>
      <c r="K16" s="8"/>
      <c r="L16" s="8"/>
      <c r="M16" s="8"/>
      <c r="N16" s="8"/>
      <c r="O16" s="8"/>
      <c r="P16" s="8"/>
      <c r="Q16" s="8"/>
      <c r="R16" s="8"/>
      <c r="S16" s="8">
        <v>1</v>
      </c>
    </row>
    <row r="17" spans="1:19" x14ac:dyDescent="0.25">
      <c r="A17" s="8">
        <v>42</v>
      </c>
      <c r="B17" s="8">
        <v>1.56</v>
      </c>
      <c r="C17" s="8">
        <v>3</v>
      </c>
      <c r="D17" s="8"/>
      <c r="E17" s="8"/>
      <c r="F17" s="8"/>
      <c r="G17" s="8"/>
      <c r="H17" s="8"/>
      <c r="I17" s="8">
        <v>3</v>
      </c>
      <c r="J17" s="8">
        <v>2</v>
      </c>
      <c r="K17" s="8">
        <v>1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>
        <v>4</v>
      </c>
      <c r="D18" s="8">
        <v>1</v>
      </c>
      <c r="E18" s="8"/>
      <c r="F18" s="8"/>
      <c r="G18" s="8"/>
      <c r="H18" s="8"/>
      <c r="I18" s="8">
        <v>4</v>
      </c>
      <c r="J18" s="8">
        <v>2</v>
      </c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>
        <v>4</v>
      </c>
      <c r="D19" s="8">
        <v>2</v>
      </c>
      <c r="E19" s="8"/>
      <c r="F19" s="8"/>
      <c r="G19" s="8"/>
      <c r="H19" s="8"/>
      <c r="I19" s="8">
        <v>2</v>
      </c>
      <c r="J19" s="8">
        <v>4</v>
      </c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>
        <v>7</v>
      </c>
      <c r="D20" s="8">
        <v>2</v>
      </c>
      <c r="E20" s="8"/>
      <c r="F20" s="8"/>
      <c r="G20" s="8"/>
      <c r="H20" s="8"/>
      <c r="I20" s="8">
        <v>6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>
        <v>4</v>
      </c>
      <c r="D21" s="8">
        <v>5</v>
      </c>
      <c r="E21" s="8"/>
      <c r="F21" s="8"/>
      <c r="G21" s="8"/>
      <c r="H21" s="8"/>
      <c r="I21" s="8">
        <v>3</v>
      </c>
      <c r="J21" s="8">
        <v>1</v>
      </c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>
        <v>3</v>
      </c>
      <c r="D22" s="8">
        <v>2</v>
      </c>
      <c r="E22" s="8"/>
      <c r="F22" s="8"/>
      <c r="G22" s="8"/>
      <c r="H22" s="8"/>
      <c r="I22" s="8">
        <v>4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>
        <v>4</v>
      </c>
      <c r="D23" s="8">
        <v>1</v>
      </c>
      <c r="E23" s="8"/>
      <c r="F23" s="8"/>
      <c r="G23" s="8"/>
      <c r="H23" s="8"/>
      <c r="I23" s="8">
        <v>1</v>
      </c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>
        <v>4</v>
      </c>
      <c r="D24" s="8">
        <v>1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>
        <v>1</v>
      </c>
      <c r="D25" s="8">
        <v>4</v>
      </c>
      <c r="E25" s="8"/>
      <c r="F25" s="8"/>
      <c r="G25" s="8"/>
      <c r="H25" s="8"/>
      <c r="I25" s="8">
        <v>1</v>
      </c>
      <c r="J25" s="8">
        <v>1</v>
      </c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>
        <v>1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>
        <v>1</v>
      </c>
      <c r="E28" s="8"/>
      <c r="F28" s="8"/>
      <c r="G28" s="8"/>
      <c r="H28" s="8"/>
      <c r="I28" s="8">
        <v>1</v>
      </c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58</v>
      </c>
      <c r="D54" s="12">
        <f t="shared" ref="D54:S54" si="0">SUM(D9:D51)</f>
        <v>36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58</v>
      </c>
      <c r="J54" s="12">
        <f t="shared" si="0"/>
        <v>18</v>
      </c>
      <c r="K54" s="12">
        <f t="shared" si="0"/>
        <v>2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1</v>
      </c>
      <c r="Q54" s="12">
        <f t="shared" si="2"/>
        <v>0</v>
      </c>
      <c r="R54" s="12">
        <f t="shared" si="0"/>
        <v>0</v>
      </c>
      <c r="S54" s="12">
        <f t="shared" si="0"/>
        <v>4</v>
      </c>
      <c r="T54" s="13">
        <f>SUM(C54:S54)</f>
        <v>177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87.9</v>
      </c>
      <c r="D55" s="20">
        <f t="shared" ref="D55:S55" si="3">ROUND(D54/$B$6, 1)</f>
        <v>54.5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87.9</v>
      </c>
      <c r="J55" s="20">
        <f t="shared" si="3"/>
        <v>27.3</v>
      </c>
      <c r="K55" s="20">
        <f t="shared" si="3"/>
        <v>3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1.5</v>
      </c>
      <c r="Q55" s="20">
        <f t="shared" si="5"/>
        <v>0</v>
      </c>
      <c r="R55" s="20">
        <f t="shared" si="3"/>
        <v>0</v>
      </c>
      <c r="S55" s="20">
        <f t="shared" si="3"/>
        <v>6.1</v>
      </c>
      <c r="T55" s="21">
        <f>ROUND(SUM(C55:S55),0)</f>
        <v>268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10.61</v>
      </c>
      <c r="D56" s="22">
        <f>ROUND('Calcul surface terriere'!D53, 2)</f>
        <v>7.24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8.51</v>
      </c>
      <c r="J56" s="22">
        <f>ROUND('Calcul surface terriere'!J53, 2)</f>
        <v>2.8</v>
      </c>
      <c r="K56" s="22">
        <f>ROUND('Calcul surface terriere'!K53, 2)</f>
        <v>0.21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7.0000000000000007E-2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0.2</v>
      </c>
      <c r="T56" s="23">
        <f>ROUND('Calcul surface terriere'!T53,1)</f>
        <v>29.7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16.079999999999998</v>
      </c>
      <c r="D57" s="22">
        <f>ROUND('Calcul surface terriere'!D54, 2)</f>
        <v>10.97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12.89</v>
      </c>
      <c r="J57" s="22">
        <f>ROUND('Calcul surface terriere'!J54, 2)</f>
        <v>4.25</v>
      </c>
      <c r="K57" s="22">
        <f>ROUND('Calcul surface terriere'!K54, 2)</f>
        <v>0.32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0.11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0.31</v>
      </c>
      <c r="T57" s="23">
        <f>ROUND('Calcul surface terriere'!T54, 1)</f>
        <v>44.9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36</v>
      </c>
      <c r="D58" s="24">
        <f>ROUND(100 * 'Calcul surface terriere'!D55,0)</f>
        <v>24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29</v>
      </c>
      <c r="J58" s="24">
        <f>ROUND(100 * 'Calcul surface terriere'!J55,0)</f>
        <v>9</v>
      </c>
      <c r="K58" s="24">
        <f>ROUND(100 * 'Calcul surface terriere'!K55,0)</f>
        <v>1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1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127.2</v>
      </c>
      <c r="D59" s="26">
        <f>ROUND('Calcul volume sur pied'!D53, 1)</f>
        <v>89.7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99</v>
      </c>
      <c r="J59" s="26">
        <f>ROUND('Calcul volume sur pied'!J53, 1)</f>
        <v>32.6</v>
      </c>
      <c r="K59" s="26">
        <f>ROUND('Calcul volume sur pied'!K53, 1)</f>
        <v>2.2000000000000002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0.7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1.9</v>
      </c>
      <c r="T59" s="27">
        <f>ROUND('Calcul volume sur pied'!T53, 0)</f>
        <v>353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192.7</v>
      </c>
      <c r="D60" s="26">
        <f>ROUND('Calcul volume sur pied'!D54, 1)</f>
        <v>135.80000000000001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150</v>
      </c>
      <c r="J60" s="26">
        <f>ROUND('Calcul volume sur pied'!J54, 1)</f>
        <v>49.4</v>
      </c>
      <c r="K60" s="26">
        <f>ROUND('Calcul volume sur pied'!K54, 1)</f>
        <v>3.4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1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2.8</v>
      </c>
      <c r="T60" s="27">
        <f>ROUND('Calcul volume sur pied'!T54, 0)</f>
        <v>535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36</v>
      </c>
      <c r="D61" s="24">
        <f>ROUND(100 * 'Calcul volume sur pied'!D55, 0)</f>
        <v>25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28</v>
      </c>
      <c r="J61" s="24">
        <f>ROUND(100 * 'Calcul volume sur pied'!J55, 0)</f>
        <v>9</v>
      </c>
      <c r="K61" s="24">
        <f>ROUND(100 * 'Calcul volume sur pied'!K55, 0)</f>
        <v>1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1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0.66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4.545454545454545</v>
      </c>
      <c r="D11" s="8">
        <f>'Protocole Inventaire'!D11/$B$6</f>
        <v>13.636363636363635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6.0606060606060606</v>
      </c>
      <c r="J11" s="8">
        <f>'Protocole Inventaire'!J11/$B$6</f>
        <v>1.5151515151515151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3.0303030303030303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3.0303030303030303</v>
      </c>
      <c r="D12" s="8">
        <f>'Protocole Inventaire'!D12/$B$6</f>
        <v>3.0303030303030303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7.5757575757575752</v>
      </c>
      <c r="J12" s="8">
        <f>'Protocole Inventaire'!J12/$B$6</f>
        <v>0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1.5151515151515151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6.0606060606060606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6.0606060606060606</v>
      </c>
      <c r="J13" s="8">
        <f>'Protocole Inventaire'!J13/$B$6</f>
        <v>1.5151515151515151</v>
      </c>
      <c r="K13" s="8">
        <f>'Protocole Inventaire'!K13/$B$6</f>
        <v>0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3.0303030303030303</v>
      </c>
      <c r="D14" s="8">
        <f>'Protocole Inventaire'!D14/$B$6</f>
        <v>4.545454545454545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7.5757575757575752</v>
      </c>
      <c r="J14" s="8">
        <f>'Protocole Inventaire'!J14/$B$6</f>
        <v>0</v>
      </c>
      <c r="K14" s="8">
        <f>'Protocole Inventaire'!K14/$B$6</f>
        <v>1.5151515151515151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1.5151515151515151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9.0909090909090899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16.666666666666664</v>
      </c>
      <c r="J15" s="8">
        <f>'Protocole Inventaire'!J15/$B$6</f>
        <v>3.0303030303030303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10.606060606060606</v>
      </c>
      <c r="D16" s="8">
        <f>'Protocole Inventaire'!D16/$B$6</f>
        <v>3.0303030303030303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6.0606060606060606</v>
      </c>
      <c r="J16" s="8">
        <f>'Protocole Inventaire'!J16/$B$6</f>
        <v>6.0606060606060606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1.5151515151515151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4.545454545454545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4.545454545454545</v>
      </c>
      <c r="J17" s="8">
        <f>'Protocole Inventaire'!J17/$B$6</f>
        <v>3.0303030303030303</v>
      </c>
      <c r="K17" s="8">
        <f>'Protocole Inventaire'!K17/$B$6</f>
        <v>1.5151515151515151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6.0606060606060606</v>
      </c>
      <c r="D18" s="8">
        <f>'Protocole Inventaire'!D18/$B$6</f>
        <v>1.5151515151515151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6.0606060606060606</v>
      </c>
      <c r="J18" s="8">
        <f>'Protocole Inventaire'!J18/$B$6</f>
        <v>3.0303030303030303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6.0606060606060606</v>
      </c>
      <c r="D19" s="8">
        <f>'Protocole Inventaire'!D19/$B$6</f>
        <v>3.0303030303030303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3.0303030303030303</v>
      </c>
      <c r="J19" s="8">
        <f>'Protocole Inventaire'!J19/$B$6</f>
        <v>6.0606060606060606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10.606060606060606</v>
      </c>
      <c r="D20" s="8">
        <f>'Protocole Inventaire'!D20/$B$6</f>
        <v>3.0303030303030303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9.0909090909090899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6.0606060606060606</v>
      </c>
      <c r="D21" s="8">
        <f>'Protocole Inventaire'!D21/$B$6</f>
        <v>7.5757575757575752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4.545454545454545</v>
      </c>
      <c r="J21" s="8">
        <f>'Protocole Inventaire'!J21/$B$6</f>
        <v>1.5151515151515151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4.545454545454545</v>
      </c>
      <c r="D22" s="8">
        <f>'Protocole Inventaire'!D22/$B$6</f>
        <v>3.0303030303030303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6.0606060606060606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6.0606060606060606</v>
      </c>
      <c r="D23" s="8">
        <f>'Protocole Inventaire'!D23/$B$6</f>
        <v>1.5151515151515151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1.5151515151515151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6.0606060606060606</v>
      </c>
      <c r="D24" s="8">
        <f>'Protocole Inventaire'!D24/$B$6</f>
        <v>1.5151515151515151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1.5151515151515151</v>
      </c>
      <c r="D25" s="8">
        <f>'Protocole Inventaire'!D25/$B$6</f>
        <v>6.0606060606060606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1.5151515151515151</v>
      </c>
      <c r="J25" s="8">
        <f>'Protocole Inventaire'!J25/$B$6</f>
        <v>1.5151515151515151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1.5151515151515151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1.5151515151515151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1.5151515151515151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0.66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7.6340701482231973E-2</v>
      </c>
      <c r="D11" s="8">
        <f>'Protocole Inventaire'!D11*($A11/200)^2*PI()</f>
        <v>0.22902210444669591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0.10178760197630929</v>
      </c>
      <c r="J11" s="8">
        <f>'Protocole Inventaire'!J11*($A11/200)^2*PI()</f>
        <v>2.5446900494077322E-2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5.0893800988154644E-2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7.6026542216872994E-2</v>
      </c>
      <c r="D12" s="8">
        <f>'Protocole Inventaire'!D12*($A12/200)^2*PI()</f>
        <v>7.6026542216872994E-2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0.19006635554218249</v>
      </c>
      <c r="J12" s="8">
        <f>'Protocole Inventaire'!J12*($A12/200)^2*PI()</f>
        <v>0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3.8013271108436497E-2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0.21237166338267005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0.21237166338267005</v>
      </c>
      <c r="J13" s="8">
        <f>'Protocole Inventaire'!J13*($A13/200)^2*PI()</f>
        <v>5.3092915845667513E-2</v>
      </c>
      <c r="K13" s="8">
        <f>'Protocole Inventaire'!K13*($A13/200)^2*PI()</f>
        <v>0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0.1413716694115407</v>
      </c>
      <c r="D14" s="8">
        <f>'Protocole Inventaire'!D14*($A14/200)^2*PI()</f>
        <v>0.21205750411731106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0.35342917352885167</v>
      </c>
      <c r="J14" s="8">
        <f>'Protocole Inventaire'!J14*($A14/200)^2*PI()</f>
        <v>0</v>
      </c>
      <c r="K14" s="8">
        <f>'Protocole Inventaire'!K14*($A14/200)^2*PI()</f>
        <v>7.0685834705770348E-2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7.0685834705770348E-2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0.54475216613247024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0.99871230457619542</v>
      </c>
      <c r="J15" s="8">
        <f>'Protocole Inventaire'!J15*($A15/200)^2*PI()</f>
        <v>0.18158405537749009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0.7938804635621407</v>
      </c>
      <c r="D16" s="8">
        <f>'Protocole Inventaire'!D16*($A16/200)^2*PI()</f>
        <v>0.22682298958918307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0.45364597917836613</v>
      </c>
      <c r="J16" s="8">
        <f>'Protocole Inventaire'!J16*($A16/200)^2*PI()</f>
        <v>0.45364597917836613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0.11341149479459153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0.41563270806992952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0.41563270806992952</v>
      </c>
      <c r="J17" s="8">
        <f>'Protocole Inventaire'!J17*($A17/200)^2*PI()</f>
        <v>0.27708847204661974</v>
      </c>
      <c r="K17" s="8">
        <f>'Protocole Inventaire'!K17*($A17/200)^2*PI()</f>
        <v>0.13854423602330987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0.66476100549960027</v>
      </c>
      <c r="D18" s="8">
        <f>'Protocole Inventaire'!D18*($A18/200)^2*PI()</f>
        <v>0.16619025137490007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0.66476100549960027</v>
      </c>
      <c r="J18" s="8">
        <f>'Protocole Inventaire'!J18*($A18/200)^2*PI()</f>
        <v>0.33238050274980013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0.78539816339744828</v>
      </c>
      <c r="D19" s="8">
        <f>'Protocole Inventaire'!D19*($A19/200)^2*PI()</f>
        <v>0.39269908169872414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0.39269908169872414</v>
      </c>
      <c r="J19" s="8">
        <f>'Protocole Inventaire'!J19*($A19/200)^2*PI()</f>
        <v>0.78539816339744828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1.6031547311268717</v>
      </c>
      <c r="D20" s="8">
        <f>'Protocole Inventaire'!D20*($A20/200)^2*PI()</f>
        <v>0.45804420889339187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1.3741326266801754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1.0568317686676063</v>
      </c>
      <c r="D21" s="8">
        <f>'Protocole Inventaire'!D21*($A21/200)^2*PI()</f>
        <v>1.321039710834508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0.79262382650070473</v>
      </c>
      <c r="J21" s="8">
        <f>'Protocole Inventaire'!J21*($A21/200)^2*PI()</f>
        <v>0.26420794216690158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0.90572116202993735</v>
      </c>
      <c r="D22" s="8">
        <f>'Protocole Inventaire'!D22*($A22/200)^2*PI()</f>
        <v>0.60381410801995827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1.2076282160399165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1.3684777599037141</v>
      </c>
      <c r="D23" s="8">
        <f>'Protocole Inventaire'!D23*($A23/200)^2*PI()</f>
        <v>0.34211943997592853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0.34211943997592853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1.5393804002589984</v>
      </c>
      <c r="D24" s="8">
        <f>'Protocole Inventaire'!D24*($A24/200)^2*PI()</f>
        <v>0.38484510006474959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0.43008403427644265</v>
      </c>
      <c r="D25" s="8">
        <f>'Protocole Inventaire'!D25*($A25/200)^2*PI()</f>
        <v>1.7203361371057706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0.43008403427644265</v>
      </c>
      <c r="J25" s="8">
        <f>'Protocole Inventaire'!J25*($A25/200)^2*PI()</f>
        <v>0.43008403427644265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0.52810172506844411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0.58088048164875272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0.58088048164875272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10.614184939418475</v>
      </c>
      <c r="D53">
        <f t="shared" ref="D53:S53" si="0">SUM(D9:D51)</f>
        <v>7.2419993850551911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8.5105744985747496</v>
      </c>
      <c r="J53">
        <f t="shared" si="0"/>
        <v>2.8029289655328133</v>
      </c>
      <c r="K53">
        <f t="shared" si="0"/>
        <v>0.20923007072908023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7.0685834705770348E-2</v>
      </c>
      <c r="Q53">
        <f t="shared" si="0"/>
        <v>0</v>
      </c>
      <c r="R53">
        <f t="shared" si="0"/>
        <v>0</v>
      </c>
      <c r="S53">
        <f t="shared" si="0"/>
        <v>0.20231856689118266</v>
      </c>
      <c r="T53">
        <f>SUM(C53:S53)</f>
        <v>29.651922260907263</v>
      </c>
    </row>
    <row r="54" spans="1:20" x14ac:dyDescent="0.25">
      <c r="A54" t="s">
        <v>49</v>
      </c>
      <c r="B54" t="s">
        <v>30</v>
      </c>
      <c r="C54">
        <f>C53/$B$6</f>
        <v>16.082098393058295</v>
      </c>
      <c r="D54">
        <f t="shared" ref="D54:S54" si="1">D53/$B$6</f>
        <v>10.972726340992713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12.894809846325378</v>
      </c>
      <c r="J54">
        <f t="shared" si="1"/>
        <v>4.2468620689891106</v>
      </c>
      <c r="K54">
        <f t="shared" si="1"/>
        <v>0.31701525868042457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0.10709974955419749</v>
      </c>
      <c r="Q54">
        <f t="shared" si="1"/>
        <v>0</v>
      </c>
      <c r="R54">
        <f t="shared" si="1"/>
        <v>0</v>
      </c>
      <c r="S54">
        <f t="shared" si="1"/>
        <v>0.30654328316845858</v>
      </c>
      <c r="T54">
        <f>SUM(C54:S54)</f>
        <v>44.927154940768581</v>
      </c>
    </row>
    <row r="55" spans="1:20" x14ac:dyDescent="0.25">
      <c r="A55" t="s">
        <v>49</v>
      </c>
      <c r="B55" t="s">
        <v>50</v>
      </c>
      <c r="C55">
        <f>C54/$T54</f>
        <v>0.35795942151824972</v>
      </c>
      <c r="D55">
        <f t="shared" ref="D55:S55" si="2">D54/$T54</f>
        <v>0.24423372357895851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0.28701594533029612</v>
      </c>
      <c r="J55">
        <f t="shared" si="2"/>
        <v>9.4527732160830616E-2</v>
      </c>
      <c r="K55">
        <f t="shared" si="2"/>
        <v>7.0562059649308681E-3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2.3838533665306986E-3</v>
      </c>
      <c r="Q55">
        <f t="shared" si="2"/>
        <v>0</v>
      </c>
      <c r="R55">
        <f t="shared" si="2"/>
        <v>0</v>
      </c>
      <c r="S55">
        <f t="shared" si="2"/>
        <v>6.8231180802034216E-3</v>
      </c>
      <c r="T55">
        <f>SUM(C55:S55)</f>
        <v>0.99999999999999989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0.66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0.54</v>
      </c>
      <c r="D11" s="8">
        <f>'Protocole Inventaire'!D11*$B11</f>
        <v>1.6199999999999999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0.72</v>
      </c>
      <c r="J11" s="8">
        <f>'Protocole Inventaire'!J11*$B11</f>
        <v>0.18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0.36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0.57999999999999996</v>
      </c>
      <c r="D12" s="8">
        <f>'Protocole Inventaire'!D12*$B12</f>
        <v>0.57999999999999996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1.45</v>
      </c>
      <c r="J12" s="8">
        <f>'Protocole Inventaire'!J12*$B12</f>
        <v>0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0.28999999999999998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1.84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1.84</v>
      </c>
      <c r="J13" s="8">
        <f>'Protocole Inventaire'!J13*$B13</f>
        <v>0.46</v>
      </c>
      <c r="K13" s="8">
        <f>'Protocole Inventaire'!K13*$B13</f>
        <v>0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1.34</v>
      </c>
      <c r="D14" s="8">
        <f>'Protocole Inventaire'!D14*$B14</f>
        <v>2.0100000000000002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3.35</v>
      </c>
      <c r="J14" s="8">
        <f>'Protocole Inventaire'!J14*$B14</f>
        <v>0</v>
      </c>
      <c r="K14" s="8">
        <f>'Protocole Inventaire'!K14*$B14</f>
        <v>0.67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0.67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5.5200000000000005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10.120000000000001</v>
      </c>
      <c r="J15" s="8">
        <f>'Protocole Inventaire'!J15*$B15</f>
        <v>1.84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8.4699999999999989</v>
      </c>
      <c r="D16" s="8">
        <f>'Protocole Inventaire'!D16*$B16</f>
        <v>2.42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4.84</v>
      </c>
      <c r="J16" s="8">
        <f>'Protocole Inventaire'!J16*$B16</f>
        <v>4.84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1.21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4.68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4.68</v>
      </c>
      <c r="J17" s="8">
        <f>'Protocole Inventaire'!J17*$B17</f>
        <v>3.12</v>
      </c>
      <c r="K17" s="8">
        <f>'Protocole Inventaire'!K17*$B17</f>
        <v>1.56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7.72</v>
      </c>
      <c r="D18" s="8">
        <f>'Protocole Inventaire'!D18*$B18</f>
        <v>1.93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7.72</v>
      </c>
      <c r="J18" s="8">
        <f>'Protocole Inventaire'!J18*$B18</f>
        <v>3.86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9.4</v>
      </c>
      <c r="D19" s="8">
        <f>'Protocole Inventaire'!D19*$B19</f>
        <v>4.7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4.7</v>
      </c>
      <c r="J19" s="8">
        <f>'Protocole Inventaire'!J19*$B19</f>
        <v>9.4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19.53</v>
      </c>
      <c r="D20" s="8">
        <f>'Protocole Inventaire'!D20*$B20</f>
        <v>5.58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16.740000000000002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13.08</v>
      </c>
      <c r="D21" s="8">
        <f>'Protocole Inventaire'!D21*$B21</f>
        <v>16.350000000000001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9.81</v>
      </c>
      <c r="J21" s="8">
        <f>'Protocole Inventaire'!J21*$B21</f>
        <v>3.27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11.399999999999999</v>
      </c>
      <c r="D22" s="8">
        <f>'Protocole Inventaire'!D22*$B22</f>
        <v>7.6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15.2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17.48</v>
      </c>
      <c r="D23" s="8">
        <f>'Protocole Inventaire'!D23*$B23</f>
        <v>4.37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4.37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19.96</v>
      </c>
      <c r="D24" s="8">
        <f>'Protocole Inventaire'!D24*$B24</f>
        <v>4.99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5.66</v>
      </c>
      <c r="D25" s="8">
        <f>'Protocole Inventaire'!D25*$B25</f>
        <v>22.64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5.66</v>
      </c>
      <c r="J25" s="8">
        <f>'Protocole Inventaire'!J25*$B25</f>
        <v>5.66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7.06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7.8049999999999997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7.8049999999999997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127.19999999999999</v>
      </c>
      <c r="D53">
        <f t="shared" ref="D53:S53" si="0">SUM(D9:D51)</f>
        <v>89.655000000000001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99.004999999999995</v>
      </c>
      <c r="J53">
        <f t="shared" si="0"/>
        <v>32.630000000000003</v>
      </c>
      <c r="K53">
        <f t="shared" si="0"/>
        <v>2.23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0.67</v>
      </c>
      <c r="Q53">
        <f t="shared" si="0"/>
        <v>0</v>
      </c>
      <c r="R53">
        <f t="shared" si="0"/>
        <v>0</v>
      </c>
      <c r="S53">
        <f t="shared" si="0"/>
        <v>1.8599999999999999</v>
      </c>
      <c r="T53">
        <f>SUM(C53:S53)</f>
        <v>353.25000000000006</v>
      </c>
    </row>
    <row r="54" spans="1:20" x14ac:dyDescent="0.25">
      <c r="A54" t="s">
        <v>53</v>
      </c>
      <c r="B54" t="s">
        <v>30</v>
      </c>
      <c r="C54">
        <f>C53/$B$6</f>
        <v>192.72727272727269</v>
      </c>
      <c r="D54">
        <f t="shared" ref="D54:S54" si="1">D53/$B$6</f>
        <v>135.84090909090909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150.00757575757575</v>
      </c>
      <c r="J54">
        <f t="shared" si="1"/>
        <v>49.439393939393938</v>
      </c>
      <c r="K54">
        <f t="shared" si="1"/>
        <v>3.3787878787878785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1.0151515151515151</v>
      </c>
      <c r="Q54">
        <f t="shared" si="1"/>
        <v>0</v>
      </c>
      <c r="R54">
        <f t="shared" si="1"/>
        <v>0</v>
      </c>
      <c r="S54">
        <f t="shared" si="1"/>
        <v>2.8181818181818179</v>
      </c>
      <c r="T54">
        <f>SUM(C54:S54)</f>
        <v>535.22727272727275</v>
      </c>
    </row>
    <row r="55" spans="1:20" x14ac:dyDescent="0.25">
      <c r="A55" t="s">
        <v>53</v>
      </c>
      <c r="B55" t="s">
        <v>50</v>
      </c>
      <c r="C55">
        <f>C54/$T54</f>
        <v>0.36008492569002115</v>
      </c>
      <c r="D55">
        <f t="shared" ref="D55:S55" si="2">D54/$T54</f>
        <v>0.25380042462845009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0.28026893135173386</v>
      </c>
      <c r="J55">
        <f t="shared" si="2"/>
        <v>9.2370842179759369E-2</v>
      </c>
      <c r="K55">
        <f t="shared" si="2"/>
        <v>6.3128096249115348E-3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1.8966737438075017E-3</v>
      </c>
      <c r="Q55">
        <f t="shared" si="2"/>
        <v>0</v>
      </c>
      <c r="R55">
        <f t="shared" si="2"/>
        <v>0</v>
      </c>
      <c r="S55">
        <f t="shared" si="2"/>
        <v>5.2653927813163474E-3</v>
      </c>
      <c r="T55">
        <f>SUM(C55:S55)</f>
        <v>0.99999999999999978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2024-10-15T09:50:09Z</dcterms:modified>
</cp:coreProperties>
</file>