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ld\Downloads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<sst xmlns="http://schemas.openxmlformats.org/spreadsheetml/2006/main" count="140" uniqueCount="49">
  <si>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</si>
  <si>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</si>
  <si>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</si>
  <si>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</si>
  <si>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</si>
  <si>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</si>
  <si>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</si>
  <si>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</si>
  <si>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</si>
  <si>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</si>
  <si>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</si>
  <si>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</si>
  <si>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</si>
  <si>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</si>
  <si>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</si>
  <si>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</si>
  <si>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</si>
  <si>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</si>
  <si>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</si>
  <si>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</si>
  <si>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</si>
  <si>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</si>
  <si>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</si>
  <si>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</si>
  <si>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</si>
  <si>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</si>
  <si>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</si>
  <si>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</si>
  <si>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</si>
  <si>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</si>
  <si>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</si>
  <si>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</si>
  <si>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</si>
  <si>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</si>
  <si>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</si>
  <si>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</si>
  <si>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</si>
  <si>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</si>
  <si>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</si>
  <si>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</si>
  <si>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</si>
  <si>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</si>
  <si>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</si>
  <si>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</si>
  <si>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</si>
  <si>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</si>
  <si>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</si>
  <si>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Faltschenbödeli</t>
  </si>
  <si>
    <t>Philip Mösch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</si>
</sst>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B5" sqref="B5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40024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0.7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10</v>
      </c>
      <c r="B9" s="28">
        <v>0.05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>
        <v>14</v>
      </c>
      <c r="B10" s="29">
        <v>0.13</v>
      </c>
      <c r="C10" s="29">
        <v>5</v>
      </c>
      <c r="D10" s="29">
        <v>2</v>
      </c>
      <c r="E10" s="29"/>
      <c r="F10" s="29"/>
      <c r="G10" s="29"/>
      <c r="H10" s="29">
        <v>16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29">
        <v>18</v>
      </c>
      <c r="B11" s="29">
        <v>0.25</v>
      </c>
      <c r="C11" s="29">
        <v>8</v>
      </c>
      <c r="D11" s="29">
        <v>3</v>
      </c>
      <c r="E11" s="29"/>
      <c r="F11" s="29"/>
      <c r="G11" s="29"/>
      <c r="H11" s="29">
        <v>44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29">
        <v>22</v>
      </c>
      <c r="B12" s="29">
        <v>0.41</v>
      </c>
      <c r="C12" s="29">
        <v>4</v>
      </c>
      <c r="D12" s="29">
        <v>1</v>
      </c>
      <c r="E12" s="29"/>
      <c r="F12" s="29"/>
      <c r="G12" s="29"/>
      <c r="H12" s="29">
        <v>34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>
        <v>26</v>
      </c>
      <c r="B13" s="29">
        <v>0.61</v>
      </c>
      <c r="C13" s="29">
        <v>3</v>
      </c>
      <c r="D13" s="29">
        <v>1</v>
      </c>
      <c r="E13" s="29"/>
      <c r="F13" s="29"/>
      <c r="G13" s="29"/>
      <c r="H13" s="29">
        <v>28</v>
      </c>
      <c r="I13" s="29"/>
      <c r="J13" s="29"/>
      <c r="K13" s="29">
        <v>2</v>
      </c>
      <c r="L13" s="29"/>
      <c r="M13" s="29"/>
      <c r="N13" s="29"/>
      <c r="O13" s="29"/>
      <c r="P13" s="29"/>
    </row>
    <row r="14" spans="1:16" x14ac:dyDescent="0.25">
      <c r="A14" s="29">
        <v>30</v>
      </c>
      <c r="B14" s="29">
        <v>0.86</v>
      </c>
      <c r="C14" s="29">
        <v>4</v>
      </c>
      <c r="D14" s="29"/>
      <c r="E14" s="29"/>
      <c r="F14" s="29"/>
      <c r="G14" s="29"/>
      <c r="H14" s="29">
        <v>34</v>
      </c>
      <c r="I14" s="29"/>
      <c r="J14" s="29"/>
      <c r="K14" s="29">
        <v>3</v>
      </c>
      <c r="L14" s="29"/>
      <c r="M14" s="29"/>
      <c r="N14" s="29"/>
      <c r="O14" s="29"/>
      <c r="P14" s="29"/>
    </row>
    <row r="15" spans="1:16" x14ac:dyDescent="0.25">
      <c r="A15" s="29">
        <v>34</v>
      </c>
      <c r="B15" s="29">
        <v>1.1599999999999999</v>
      </c>
      <c r="C15" s="29">
        <v>3</v>
      </c>
      <c r="D15" s="29"/>
      <c r="E15" s="29"/>
      <c r="F15" s="29"/>
      <c r="G15" s="29"/>
      <c r="H15" s="29">
        <v>36</v>
      </c>
      <c r="I15" s="29"/>
      <c r="J15" s="29"/>
      <c r="K15" s="29">
        <v>2</v>
      </c>
      <c r="L15" s="29"/>
      <c r="M15" s="29"/>
      <c r="N15" s="29"/>
      <c r="O15" s="29"/>
      <c r="P15" s="29"/>
    </row>
    <row r="16" spans="1:16" x14ac:dyDescent="0.25">
      <c r="A16" s="29">
        <v>38</v>
      </c>
      <c r="B16" s="29">
        <v>1.5</v>
      </c>
      <c r="C16" s="29">
        <v>3</v>
      </c>
      <c r="D16" s="29">
        <v>1</v>
      </c>
      <c r="E16" s="29"/>
      <c r="F16" s="29"/>
      <c r="G16" s="29"/>
      <c r="H16" s="29">
        <v>25</v>
      </c>
      <c r="I16" s="29"/>
      <c r="J16" s="29">
        <v>1</v>
      </c>
      <c r="K16" s="29"/>
      <c r="L16" s="29"/>
      <c r="M16" s="29"/>
      <c r="N16" s="29"/>
      <c r="O16" s="29"/>
      <c r="P16" s="29"/>
    </row>
    <row r="17" spans="1:16" x14ac:dyDescent="0.25">
      <c r="A17" s="29">
        <v>42</v>
      </c>
      <c r="B17" s="29">
        <v>1.89</v>
      </c>
      <c r="C17" s="29">
        <v>2</v>
      </c>
      <c r="D17" s="29">
        <v>1</v>
      </c>
      <c r="E17" s="29"/>
      <c r="F17" s="29"/>
      <c r="G17" s="29"/>
      <c r="H17" s="29">
        <v>16</v>
      </c>
      <c r="I17" s="29"/>
      <c r="J17" s="29"/>
      <c r="K17" s="29">
        <v>1</v>
      </c>
      <c r="L17" s="29"/>
      <c r="M17" s="29"/>
      <c r="N17" s="29"/>
      <c r="O17" s="29"/>
      <c r="P17" s="29"/>
    </row>
    <row r="18" spans="1:16" x14ac:dyDescent="0.25">
      <c r="A18" s="29">
        <v>46</v>
      </c>
      <c r="B18" s="29">
        <v>2.31</v>
      </c>
      <c r="C18" s="29">
        <v>1</v>
      </c>
      <c r="D18" s="29"/>
      <c r="E18" s="29"/>
      <c r="F18" s="29"/>
      <c r="G18" s="29"/>
      <c r="H18" s="29">
        <v>15</v>
      </c>
      <c r="I18" s="29"/>
      <c r="J18" s="29"/>
      <c r="K18" s="29"/>
      <c r="L18" s="29"/>
      <c r="M18" s="29"/>
      <c r="N18" s="29"/>
      <c r="O18" s="29"/>
      <c r="P18" s="29"/>
    </row>
    <row r="19" spans="1:16" x14ac:dyDescent="0.25">
      <c r="A19" s="29">
        <v>50</v>
      </c>
      <c r="B19" s="29">
        <v>2.78</v>
      </c>
      <c r="C19" s="29">
        <v>3</v>
      </c>
      <c r="D19" s="29"/>
      <c r="E19" s="29"/>
      <c r="F19" s="29"/>
      <c r="G19" s="29"/>
      <c r="H19" s="29">
        <v>10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54</v>
      </c>
      <c r="B20" s="29">
        <v>3.29</v>
      </c>
      <c r="C20" s="29">
        <v>1</v>
      </c>
      <c r="D20" s="29"/>
      <c r="E20" s="29"/>
      <c r="F20" s="29"/>
      <c r="G20" s="29"/>
      <c r="H20" s="29">
        <v>4</v>
      </c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58</v>
      </c>
      <c r="B21" s="29">
        <v>3.84</v>
      </c>
      <c r="C21" s="29"/>
      <c r="D21" s="29">
        <v>1</v>
      </c>
      <c r="E21" s="29"/>
      <c r="F21" s="29"/>
      <c r="G21" s="29"/>
      <c r="H21" s="29">
        <v>3</v>
      </c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62</v>
      </c>
      <c r="B22" s="29">
        <v>4.42</v>
      </c>
      <c r="C22" s="29"/>
      <c r="D22" s="29"/>
      <c r="E22" s="29"/>
      <c r="F22" s="29"/>
      <c r="G22" s="29"/>
      <c r="H22" s="29">
        <v>1</v>
      </c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66</v>
      </c>
      <c r="B23" s="29">
        <v>5.03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37</v>
      </c>
      <c r="D54" s="13">
        <f t="shared" ref="D54:P54" si="0">SUM(D9:D51)</f>
        <v>10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266</v>
      </c>
      <c r="I54" s="13">
        <f t="shared" si="0"/>
        <v>0</v>
      </c>
      <c r="J54" s="13">
        <f t="shared" si="0"/>
        <v>1</v>
      </c>
      <c r="K54" s="13">
        <f t="shared" si="0"/>
        <v>8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322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52.9</v>
      </c>
      <c r="D55" s="20">
        <f t="shared" ref="D55:P55" si="2">ROUND(D54/$B$6, 1)</f>
        <v>14.3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380</v>
      </c>
      <c r="I55" s="20">
        <f t="shared" si="2"/>
        <v>0</v>
      </c>
      <c r="J55" s="20">
        <f t="shared" si="2"/>
        <v>1.4</v>
      </c>
      <c r="K55" s="20">
        <f t="shared" si="2"/>
        <v>11.4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460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2.75</v>
      </c>
      <c r="D56" s="22">
        <f>ROUND('Berechnungen Grundflaeche'!D53, 2)</f>
        <v>0.71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21.34</v>
      </c>
      <c r="I56" s="22">
        <f>ROUND('Berechnungen Grundflaeche'!I53, 2)</f>
        <v>0</v>
      </c>
      <c r="J56" s="22">
        <f>ROUND('Berechnungen Grundflaeche'!J53, 2)</f>
        <v>0.11</v>
      </c>
      <c r="K56" s="22">
        <f>ROUND('Berechnungen Grundflaeche'!K53, 2)</f>
        <v>0.64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25.6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3.93</v>
      </c>
      <c r="D57" s="22">
        <f>ROUND('Berechnungen Grundflaeche'!D54, 2)</f>
        <v>1.02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30.48</v>
      </c>
      <c r="I57" s="22">
        <f>ROUND('Berechnungen Grundflaeche'!I54, 2)</f>
        <v>0</v>
      </c>
      <c r="J57" s="22">
        <f>ROUND('Berechnungen Grundflaeche'!J54, 2)</f>
        <v>0.16</v>
      </c>
      <c r="K57" s="22">
        <f>ROUND('Berechnungen Grundflaeche'!K54, 2)</f>
        <v>0.91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36.5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11</v>
      </c>
      <c r="D58" s="24">
        <f>ROUND(100 * 'Berechnungen Grundflaeche'!D55,0)</f>
        <v>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84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35.299999999999997</v>
      </c>
      <c r="D59" s="26">
        <f>ROUND('Berechnungen Vorrat'!D53, 1)</f>
        <v>9.3000000000000007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274.39999999999998</v>
      </c>
      <c r="I59" s="26">
        <f>ROUND('Berechnungen Vorrat'!I53, 1)</f>
        <v>0</v>
      </c>
      <c r="J59" s="26">
        <f>ROUND('Berechnungen Vorrat'!J53, 1)</f>
        <v>1.5</v>
      </c>
      <c r="K59" s="26">
        <f>ROUND('Berechnungen Vorrat'!K53, 1)</f>
        <v>8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328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50.4</v>
      </c>
      <c r="D60" s="26">
        <f>ROUND('Berechnungen Vorrat'!D54, 1)</f>
        <v>13.2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392</v>
      </c>
      <c r="I60" s="26">
        <f>ROUND('Berechnungen Vorrat'!I54, 1)</f>
        <v>0</v>
      </c>
      <c r="J60" s="26">
        <f>ROUND('Berechnungen Vorrat'!J54, 1)</f>
        <v>2.1</v>
      </c>
      <c r="K60" s="26">
        <f>ROUND('Berechnungen Vorrat'!K54, 1)</f>
        <v>11.4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469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11</v>
      </c>
      <c r="D61" s="24">
        <f>ROUND(100 * 'Berechnungen Vorrat'!D55, 0)</f>
        <v>3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84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Kluppierungsprotokoll!C10/$B$6</f>
        <v>7.1428571428571432</v>
      </c>
      <c r="D10" s="8">
        <f>Kluppierungsprotokoll!D10/$B$6</f>
        <v>2.8571428571428572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22.857142857142858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Kluppierungsprotokoll!C11/$B$6</f>
        <v>11.428571428571429</v>
      </c>
      <c r="D11" s="8">
        <f>Kluppierungsprotokoll!D11/$B$6</f>
        <v>4.2857142857142856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62.857142857142861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Kluppierungsprotokoll!C12/$B$6</f>
        <v>5.7142857142857144</v>
      </c>
      <c r="D12" s="8">
        <f>Kluppierungsprotokoll!D12/$B$6</f>
        <v>1.4285714285714286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48.571428571428577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Kluppierungsprotokoll!C13/$B$6</f>
        <v>4.2857142857142856</v>
      </c>
      <c r="D13" s="8">
        <f>Kluppierungsprotokoll!D13/$B$6</f>
        <v>1.4285714285714286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40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2.8571428571428572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Kluppierungsprotokoll!C14/$B$6</f>
        <v>5.7142857142857144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48.571428571428577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4.2857142857142856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Kluppierungsprotokoll!C15/$B$6</f>
        <v>4.2857142857142856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51.428571428571431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2.8571428571428572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Kluppierungsprotokoll!C16/$B$6</f>
        <v>4.2857142857142856</v>
      </c>
      <c r="D16" s="8">
        <f>Kluppierungsprotokoll!D16/$B$6</f>
        <v>1.4285714285714286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35.714285714285715</v>
      </c>
      <c r="I16" s="8">
        <f>Kluppierungsprotokoll!I16/$B$6</f>
        <v>0</v>
      </c>
      <c r="J16" s="8">
        <f>Kluppierungsprotokoll!J16/$B$6</f>
        <v>1.4285714285714286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Kluppierungsprotokoll!C17/$B$6</f>
        <v>2.8571428571428572</v>
      </c>
      <c r="D17" s="8">
        <f>Kluppierungsprotokoll!D17/$B$6</f>
        <v>1.4285714285714286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22.857142857142858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1.4285714285714286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Kluppierungsprotokoll!C18/$B$6</f>
        <v>1.4285714285714286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21.428571428571431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Kluppierungsprotokoll!C19/$B$6</f>
        <v>4.2857142857142856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14.285714285714286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Kluppierungsprotokoll!C20/$B$6</f>
        <v>1.4285714285714286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5.7142857142857144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Kluppierungsprotokoll!C21/$B$6</f>
        <v>0</v>
      </c>
      <c r="D21" s="8">
        <f>Kluppierungsprotokoll!D21/$B$6</f>
        <v>1.4285714285714286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4.2857142857142856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1.4285714285714286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Kluppierungsprotokoll!C10*($A10/200)^2*PI()</f>
        <v>7.6969020012949946E-2</v>
      </c>
      <c r="D10" s="8">
        <f>Kluppierungsprotokoll!D10*($A10/200)^2*PI()</f>
        <v>3.0787608005179976E-2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0.2463008640414398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Kluppierungsprotokoll!C11*($A11/200)^2*PI()</f>
        <v>0.20357520395261858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1.1196636217394023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Kluppierungsprotokoll!C12*($A12/200)^2*PI()</f>
        <v>0.15205308443374599</v>
      </c>
      <c r="D12" s="8">
        <f>Kluppierungsprotokoll!D12*($A12/200)^2*PI()</f>
        <v>3.8013271108436497E-2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1.2924512176868408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Kluppierungsprotokoll!C13*($A13/200)^2*PI()</f>
        <v>0.15927874753700255</v>
      </c>
      <c r="D13" s="8">
        <f>Kluppierungsprotokoll!D13*($A13/200)^2*PI()</f>
        <v>5.3092915845667513E-2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1.4866016436786904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0.10618583169133503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Kluppierungsprotokoll!C14*($A14/200)^2*PI()</f>
        <v>0.28274333882308139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2.4033183799961919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0.21205750411731106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Kluppierungsprotokoll!C15*($A15/200)^2*PI()</f>
        <v>0.27237608306623512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3.2685129967948212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0.18158405537749009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Kluppierungsprotokoll!C16*($A16/200)^2*PI()</f>
        <v>0.34023448438377463</v>
      </c>
      <c r="D16" s="8">
        <f>Kluppierungsprotokoll!D16*($A16/200)^2*PI()</f>
        <v>0.11341149479459153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2.8352873698647882</v>
      </c>
      <c r="I16" s="8">
        <f>Kluppierungsprotokoll!I16*($A16/200)^2*PI()</f>
        <v>0</v>
      </c>
      <c r="J16" s="8">
        <f>Kluppierungsprotokoll!J16*($A16/200)^2*PI()</f>
        <v>0.11341149479459153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Kluppierungsprotokoll!C17*($A17/200)^2*PI()</f>
        <v>0.27708847204661974</v>
      </c>
      <c r="D17" s="8">
        <f>Kluppierungsprotokoll!D17*($A17/200)^2*PI()</f>
        <v>0.13854423602330987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2.2167077763729579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0.13854423602330987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Kluppierungsprotokoll!C18*($A18/200)^2*PI()</f>
        <v>0.16619025137490007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2.4928537706235012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Kluppierungsprotokoll!C19*($A19/200)^2*PI()</f>
        <v>0.58904862254808621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1.9634954084936207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Kluppierungsprotokoll!C20*($A20/200)^2*PI()</f>
        <v>0.22902210444669593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0.91608841778678374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Kluppierungsprotokoll!C21*($A21/200)^2*PI()</f>
        <v>0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0.79262382650070473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0.30190705400997914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2.7485794126257104</v>
      </c>
      <c r="D53" s="2">
        <f t="shared" ref="D53:P53" si="0">SUM(D9:D51)</f>
        <v>0.71439816942631895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21.335812347589727</v>
      </c>
      <c r="I53" s="2">
        <f t="shared" si="0"/>
        <v>0</v>
      </c>
      <c r="J53" s="2">
        <f t="shared" si="0"/>
        <v>0.11341149479459153</v>
      </c>
      <c r="K53" s="2">
        <f t="shared" si="0"/>
        <v>0.63837162720944607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25.550573051645792</v>
      </c>
    </row>
    <row r="54" spans="1:17" x14ac:dyDescent="0.25">
      <c r="A54" s="2" t="s">
        <v>24</v>
      </c>
      <c r="B54" s="2" t="s">
        <v>26</v>
      </c>
      <c r="C54" s="2">
        <f>C53/$B$6</f>
        <v>3.9265420180367294</v>
      </c>
      <c r="D54" s="2">
        <f t="shared" ref="D54:P54" si="1">D53/$B$6</f>
        <v>1.0205688134661699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30.479731925128181</v>
      </c>
      <c r="I54" s="2">
        <f t="shared" si="1"/>
        <v>0</v>
      </c>
      <c r="J54" s="2">
        <f t="shared" si="1"/>
        <v>0.16201642113513076</v>
      </c>
      <c r="K54" s="2">
        <f t="shared" si="1"/>
        <v>0.91195946744206591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36.500818645208277</v>
      </c>
    </row>
    <row r="55" spans="1:17" x14ac:dyDescent="0.25">
      <c r="A55" s="2" t="s">
        <v>24</v>
      </c>
      <c r="B55" s="2" t="s">
        <v>31</v>
      </c>
      <c r="C55" s="2">
        <f>C54/$Q54</f>
        <v>0.10757408090495511</v>
      </c>
      <c r="D55" s="2">
        <f t="shared" ref="D55:P55" si="3">D54/$Q54</f>
        <v>2.796016230173367E-2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0.83504241977130211</v>
      </c>
      <c r="I55" s="2">
        <f t="shared" si="3"/>
        <v>0</v>
      </c>
      <c r="J55" s="2">
        <f t="shared" si="3"/>
        <v>4.4387065043649324E-3</v>
      </c>
      <c r="K55" s="2">
        <f t="shared" si="3"/>
        <v>2.4984630517644168E-2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Kluppierungsprotokoll!C10*$B10</f>
        <v>0.65</v>
      </c>
      <c r="D10" s="8">
        <f>Kluppierungsprotokoll!D10*$B10</f>
        <v>0.26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2.08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Kluppierungsprotokoll!C11*$B11</f>
        <v>2</v>
      </c>
      <c r="D11" s="8">
        <f>Kluppierungsprotokoll!D11*$B11</f>
        <v>0.75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11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Kluppierungsprotokoll!C12*$B12</f>
        <v>1.64</v>
      </c>
      <c r="D12" s="8">
        <f>Kluppierungsprotokoll!D12*$B12</f>
        <v>0.41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13.94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Kluppierungsprotokoll!C13*$B13</f>
        <v>1.83</v>
      </c>
      <c r="D13" s="8">
        <f>Kluppierungsprotokoll!D13*$B13</f>
        <v>0.61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17.079999999999998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1.22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Kluppierungsprotokoll!C14*$B14</f>
        <v>3.44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29.24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2.58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Kluppierungsprotokoll!C15*$B15</f>
        <v>3.4799999999999995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41.76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2.3199999999999998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Kluppierungsprotokoll!C16*$B16</f>
        <v>4.5</v>
      </c>
      <c r="D16" s="8">
        <f>Kluppierungsprotokoll!D16*$B16</f>
        <v>1.5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37.5</v>
      </c>
      <c r="I16" s="8">
        <f>Kluppierungsprotokoll!I16*$B16</f>
        <v>0</v>
      </c>
      <c r="J16" s="8">
        <f>Kluppierungsprotokoll!J16*$B16</f>
        <v>1.5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Kluppierungsprotokoll!C17*$B17</f>
        <v>3.78</v>
      </c>
      <c r="D17" s="8">
        <f>Kluppierungsprotokoll!D17*$B17</f>
        <v>1.89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30.24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1.89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Kluppierungsprotokoll!C18*$B18</f>
        <v>2.31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34.65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Kluppierungsprotokoll!C19*$B19</f>
        <v>8.34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27.799999999999997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Kluppierungsprotokoll!C20*$B20</f>
        <v>3.29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13.16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Kluppierungsprotokoll!C21*$B21</f>
        <v>0</v>
      </c>
      <c r="D21" s="8">
        <f>Kluppierungsprotokoll!D21*$B21</f>
        <v>3.84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11.52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4.42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35.26</v>
      </c>
      <c r="D53" s="2">
        <f t="shared" ref="D53:P53" si="0">SUM(D9:D51)</f>
        <v>9.26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274.39000000000004</v>
      </c>
      <c r="I53" s="2">
        <f t="shared" si="0"/>
        <v>0</v>
      </c>
      <c r="J53" s="2">
        <f t="shared" si="0"/>
        <v>1.5</v>
      </c>
      <c r="K53" s="2">
        <f t="shared" si="0"/>
        <v>8.01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328.42</v>
      </c>
    </row>
    <row r="54" spans="1:17" x14ac:dyDescent="0.25">
      <c r="A54" s="2" t="s">
        <v>25</v>
      </c>
      <c r="B54" s="2" t="s">
        <v>26</v>
      </c>
      <c r="C54" s="2">
        <f>C53/$B$6</f>
        <v>50.371428571428574</v>
      </c>
      <c r="D54" s="2">
        <f t="shared" ref="D54:P54" si="2">D53/$B$6</f>
        <v>13.22857142857143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391.98571428571438</v>
      </c>
      <c r="I54" s="2">
        <f t="shared" si="2"/>
        <v>0</v>
      </c>
      <c r="J54" s="2">
        <f t="shared" si="2"/>
        <v>2.1428571428571428</v>
      </c>
      <c r="K54" s="2">
        <f t="shared" si="2"/>
        <v>11.442857142857143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469.17142857142869</v>
      </c>
    </row>
    <row r="55" spans="1:17" x14ac:dyDescent="0.25">
      <c r="A55" s="2" t="s">
        <v>25</v>
      </c>
      <c r="B55" s="2" t="s">
        <v>31</v>
      </c>
      <c r="C55" s="2">
        <f>C54/$Q54</f>
        <v>0.10736252359783202</v>
      </c>
      <c r="D55" s="2">
        <f t="shared" ref="D55:P55" si="4">D54/$Q54</f>
        <v>2.8195603191035864E-2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0.83548504963156933</v>
      </c>
      <c r="I55" s="2">
        <f t="shared" si="4"/>
        <v>0</v>
      </c>
      <c r="J55" s="2">
        <f t="shared" si="4"/>
        <v>4.5673223311613166E-3</v>
      </c>
      <c r="K55" s="2">
        <f t="shared" si="4"/>
        <v>2.4389501248401432E-2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Daniel, WEU-AWN-WAV</cp:lastModifiedBy>
  <dcterms:created xsi:type="dcterms:W3CDTF">2022-03-10T11:48:40Z</dcterms:created>
  <dcterms:modified xsi:type="dcterms:W3CDTF">2024-01-24T07:30:54Z</dcterms:modified>
</cp:coreProperties>
</file>