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AWN\400_Prozesse\07_Schutzwald_KA\Weiserflächen_ka\WF Original\WAA_Adelboden_Bannwald_31\2014\"/>
    </mc:Choice>
  </mc:AlternateContent>
  <bookViews>
    <workbookView xWindow="0" yWindow="0" windowWidth="28800" windowHeight="14115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6" l="1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40" i="5" l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5" l="1"/>
  <c r="K30" i="5"/>
  <c r="S30" i="5"/>
  <c r="D30" i="5"/>
  <c r="L30" i="5"/>
  <c r="F30" i="5"/>
  <c r="E30" i="5"/>
  <c r="M30" i="5"/>
  <c r="N30" i="5"/>
  <c r="G30" i="5"/>
  <c r="O30" i="5"/>
  <c r="H30" i="5"/>
  <c r="P30" i="5"/>
  <c r="J30" i="5"/>
  <c r="I30" i="5"/>
  <c r="Q30" i="5"/>
  <c r="R30" i="5"/>
  <c r="C30" i="6"/>
  <c r="K30" i="6"/>
  <c r="S30" i="6"/>
  <c r="D30" i="6"/>
  <c r="L30" i="6"/>
  <c r="O30" i="6"/>
  <c r="E30" i="6"/>
  <c r="M30" i="6"/>
  <c r="F30" i="6"/>
  <c r="N30" i="6"/>
  <c r="G30" i="6"/>
  <c r="H30" i="6"/>
  <c r="P30" i="6"/>
  <c r="R30" i="6"/>
  <c r="I30" i="6"/>
  <c r="Q30" i="6"/>
  <c r="J30" i="6"/>
  <c r="I32" i="5"/>
  <c r="Q32" i="5"/>
  <c r="J32" i="5"/>
  <c r="R32" i="5"/>
  <c r="L32" i="5"/>
  <c r="C32" i="5"/>
  <c r="K32" i="5"/>
  <c r="S32" i="5"/>
  <c r="D32" i="5"/>
  <c r="E32" i="5"/>
  <c r="M32" i="5"/>
  <c r="F32" i="5"/>
  <c r="N32" i="5"/>
  <c r="P32" i="5"/>
  <c r="G32" i="5"/>
  <c r="O32" i="5"/>
  <c r="H32" i="5"/>
  <c r="C38" i="5"/>
  <c r="K38" i="5"/>
  <c r="S38" i="5"/>
  <c r="D38" i="5"/>
  <c r="L38" i="5"/>
  <c r="F38" i="5"/>
  <c r="E38" i="5"/>
  <c r="M38" i="5"/>
  <c r="N38" i="5"/>
  <c r="R38" i="5"/>
  <c r="G38" i="5"/>
  <c r="O38" i="5"/>
  <c r="H38" i="5"/>
  <c r="P38" i="5"/>
  <c r="I38" i="5"/>
  <c r="Q38" i="5"/>
  <c r="J38" i="5"/>
  <c r="E36" i="5"/>
  <c r="M36" i="5"/>
  <c r="F36" i="5"/>
  <c r="N36" i="5"/>
  <c r="P36" i="5"/>
  <c r="G36" i="5"/>
  <c r="O36" i="5"/>
  <c r="H36" i="5"/>
  <c r="I36" i="5"/>
  <c r="Q36" i="5"/>
  <c r="D36" i="5"/>
  <c r="J36" i="5"/>
  <c r="R36" i="5"/>
  <c r="C36" i="5"/>
  <c r="K36" i="5"/>
  <c r="S36" i="5"/>
  <c r="L36" i="5"/>
  <c r="I32" i="6"/>
  <c r="Q32" i="6"/>
  <c r="J32" i="6"/>
  <c r="R32" i="6"/>
  <c r="E32" i="6"/>
  <c r="M32" i="6"/>
  <c r="C32" i="6"/>
  <c r="K32" i="6"/>
  <c r="S32" i="6"/>
  <c r="D32" i="6"/>
  <c r="L32" i="6"/>
  <c r="F32" i="6"/>
  <c r="N32" i="6"/>
  <c r="H32" i="6"/>
  <c r="G32" i="6"/>
  <c r="O32" i="6"/>
  <c r="P32" i="6"/>
  <c r="E36" i="6"/>
  <c r="M36" i="6"/>
  <c r="F36" i="6"/>
  <c r="N36" i="6"/>
  <c r="Q36" i="6"/>
  <c r="G36" i="6"/>
  <c r="O36" i="6"/>
  <c r="H36" i="6"/>
  <c r="P36" i="6"/>
  <c r="I36" i="6"/>
  <c r="J36" i="6"/>
  <c r="R36" i="6"/>
  <c r="D36" i="6"/>
  <c r="C36" i="6"/>
  <c r="K36" i="6"/>
  <c r="S36" i="6"/>
  <c r="L36" i="6"/>
  <c r="H33" i="5"/>
  <c r="P33" i="5"/>
  <c r="I33" i="5"/>
  <c r="Q33" i="5"/>
  <c r="K33" i="5"/>
  <c r="S33" i="5"/>
  <c r="J33" i="5"/>
  <c r="R33" i="5"/>
  <c r="C33" i="5"/>
  <c r="D33" i="5"/>
  <c r="L33" i="5"/>
  <c r="G33" i="5"/>
  <c r="E33" i="5"/>
  <c r="M33" i="5"/>
  <c r="F33" i="5"/>
  <c r="N33" i="5"/>
  <c r="O33" i="5"/>
  <c r="D37" i="5"/>
  <c r="L37" i="5"/>
  <c r="E37" i="5"/>
  <c r="M37" i="5"/>
  <c r="K37" i="5"/>
  <c r="F37" i="5"/>
  <c r="N37" i="5"/>
  <c r="G37" i="5"/>
  <c r="O37" i="5"/>
  <c r="H37" i="5"/>
  <c r="P37" i="5"/>
  <c r="S37" i="5"/>
  <c r="I37" i="5"/>
  <c r="Q37" i="5"/>
  <c r="C37" i="5"/>
  <c r="J37" i="5"/>
  <c r="R37" i="5"/>
  <c r="H33" i="6"/>
  <c r="P33" i="6"/>
  <c r="I33" i="6"/>
  <c r="Q33" i="6"/>
  <c r="L33" i="6"/>
  <c r="J33" i="6"/>
  <c r="R33" i="6"/>
  <c r="C33" i="6"/>
  <c r="K33" i="6"/>
  <c r="S33" i="6"/>
  <c r="D33" i="6"/>
  <c r="E33" i="6"/>
  <c r="M33" i="6"/>
  <c r="G33" i="6"/>
  <c r="F33" i="6"/>
  <c r="N33" i="6"/>
  <c r="O33" i="6"/>
  <c r="D37" i="6"/>
  <c r="L37" i="6"/>
  <c r="E37" i="6"/>
  <c r="M37" i="6"/>
  <c r="O37" i="6"/>
  <c r="H37" i="6"/>
  <c r="F37" i="6"/>
  <c r="N37" i="6"/>
  <c r="G37" i="6"/>
  <c r="P37" i="6"/>
  <c r="I37" i="6"/>
  <c r="Q37" i="6"/>
  <c r="C37" i="6"/>
  <c r="S37" i="6"/>
  <c r="J37" i="6"/>
  <c r="R37" i="6"/>
  <c r="K37" i="6"/>
  <c r="G34" i="6"/>
  <c r="O34" i="6"/>
  <c r="H34" i="6"/>
  <c r="P34" i="6"/>
  <c r="K34" i="6"/>
  <c r="I34" i="6"/>
  <c r="Q34" i="6"/>
  <c r="J34" i="6"/>
  <c r="R34" i="6"/>
  <c r="C34" i="6"/>
  <c r="S34" i="6"/>
  <c r="D34" i="6"/>
  <c r="L34" i="6"/>
  <c r="F34" i="6"/>
  <c r="E34" i="6"/>
  <c r="M34" i="6"/>
  <c r="N34" i="6"/>
  <c r="G34" i="5"/>
  <c r="O34" i="5"/>
  <c r="H34" i="5"/>
  <c r="P34" i="5"/>
  <c r="R34" i="5"/>
  <c r="I34" i="5"/>
  <c r="Q34" i="5"/>
  <c r="J34" i="5"/>
  <c r="C34" i="5"/>
  <c r="K34" i="5"/>
  <c r="S34" i="5"/>
  <c r="N34" i="5"/>
  <c r="D34" i="5"/>
  <c r="L34" i="5"/>
  <c r="F34" i="5"/>
  <c r="E34" i="5"/>
  <c r="M34" i="5"/>
  <c r="C38" i="6"/>
  <c r="K38" i="6"/>
  <c r="S38" i="6"/>
  <c r="D38" i="6"/>
  <c r="L38" i="6"/>
  <c r="E38" i="6"/>
  <c r="M38" i="6"/>
  <c r="F38" i="6"/>
  <c r="N38" i="6"/>
  <c r="H38" i="6"/>
  <c r="P38" i="6"/>
  <c r="R38" i="6"/>
  <c r="O38" i="6"/>
  <c r="I38" i="6"/>
  <c r="Q38" i="6"/>
  <c r="J38" i="6"/>
  <c r="G38" i="6"/>
  <c r="J31" i="5"/>
  <c r="R31" i="5"/>
  <c r="C31" i="5"/>
  <c r="K31" i="5"/>
  <c r="S31" i="5"/>
  <c r="E31" i="5"/>
  <c r="M31" i="5"/>
  <c r="D31" i="5"/>
  <c r="L31" i="5"/>
  <c r="F31" i="5"/>
  <c r="N31" i="5"/>
  <c r="I31" i="5"/>
  <c r="G31" i="5"/>
  <c r="O31" i="5"/>
  <c r="Q31" i="5"/>
  <c r="H31" i="5"/>
  <c r="P31" i="5"/>
  <c r="F35" i="5"/>
  <c r="N35" i="5"/>
  <c r="G35" i="5"/>
  <c r="O35" i="5"/>
  <c r="Q35" i="5"/>
  <c r="H35" i="5"/>
  <c r="P35" i="5"/>
  <c r="I35" i="5"/>
  <c r="J35" i="5"/>
  <c r="R35" i="5"/>
  <c r="C35" i="5"/>
  <c r="K35" i="5"/>
  <c r="S35" i="5"/>
  <c r="M35" i="5"/>
  <c r="D35" i="5"/>
  <c r="L35" i="5"/>
  <c r="E35" i="5"/>
  <c r="J39" i="5"/>
  <c r="R39" i="5"/>
  <c r="C39" i="5"/>
  <c r="K39" i="5"/>
  <c r="S39" i="5"/>
  <c r="E39" i="5"/>
  <c r="D39" i="5"/>
  <c r="L39" i="5"/>
  <c r="M39" i="5"/>
  <c r="F39" i="5"/>
  <c r="N39" i="5"/>
  <c r="Q39" i="5"/>
  <c r="G39" i="5"/>
  <c r="O39" i="5"/>
  <c r="I39" i="5"/>
  <c r="H39" i="5"/>
  <c r="P39" i="5"/>
  <c r="J31" i="6"/>
  <c r="R31" i="6"/>
  <c r="C31" i="6"/>
  <c r="K31" i="6"/>
  <c r="S31" i="6"/>
  <c r="D31" i="6"/>
  <c r="L31" i="6"/>
  <c r="E31" i="6"/>
  <c r="M31" i="6"/>
  <c r="N31" i="6"/>
  <c r="F31" i="6"/>
  <c r="G31" i="6"/>
  <c r="O31" i="6"/>
  <c r="H31" i="6"/>
  <c r="P31" i="6"/>
  <c r="I31" i="6"/>
  <c r="Q31" i="6"/>
  <c r="F35" i="6"/>
  <c r="N35" i="6"/>
  <c r="G35" i="6"/>
  <c r="O35" i="6"/>
  <c r="J35" i="6"/>
  <c r="H35" i="6"/>
  <c r="P35" i="6"/>
  <c r="I35" i="6"/>
  <c r="Q35" i="6"/>
  <c r="R35" i="6"/>
  <c r="C35" i="6"/>
  <c r="K35" i="6"/>
  <c r="S35" i="6"/>
  <c r="E35" i="6"/>
  <c r="D35" i="6"/>
  <c r="L35" i="6"/>
  <c r="M35" i="6"/>
  <c r="J39" i="6"/>
  <c r="R39" i="6"/>
  <c r="C39" i="6"/>
  <c r="K39" i="6"/>
  <c r="S39" i="6"/>
  <c r="M39" i="6"/>
  <c r="F39" i="6"/>
  <c r="D39" i="6"/>
  <c r="L39" i="6"/>
  <c r="E39" i="6"/>
  <c r="N39" i="6"/>
  <c r="G39" i="6"/>
  <c r="O39" i="6"/>
  <c r="Q39" i="6"/>
  <c r="H39" i="6"/>
  <c r="P39" i="6"/>
  <c r="I39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<sst xmlns="http://schemas.openxmlformats.org/spreadsheetml/2006/main" count="155" uniqueCount="52">
  <si>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</si>
  <si>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</si>
  <si>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</si>
  <si>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</si>
  <si>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</si>
  <si>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</si>
  <si>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</si>
  <si>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</si>
  <si>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</si>
  <si>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</si>
  <si>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</si>
  <si>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</si>
  <si>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</si>
  <si>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</si>
  <si>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</si>
  <si>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</si>
  <si>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</si>
  <si>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</si>
  <si>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</si>
  <si>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</si>
  <si>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</si>
  <si>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</si>
  <si>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</si>
  <si>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</si>
  <si>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</si>
  <si>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</si>
  <si>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</si>
  <si>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</si>
  <si>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</si>
  <si>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</si>
  <si>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</si>
  <si>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</si>
  <si>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</si>
  <si>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</si>
  <si>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</si>
  <si>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</si>
  <si>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</si>
  <si>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</si>
  <si>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</si>
  <si>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</si>
  <si>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</si>
  <si>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</si>
  <si>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</si>
  <si>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</si>
  <si>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</si>
  <si>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</si>
  <si>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</si>
  <si>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</si>
  <si>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</si>
  <si>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</si>
  <si>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Bannwald</t>
  </si>
  <si>
    <t>Thomas Mühlemann, Ueli Burgener, Christian von Grünigen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</si>
</sst>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0" fillId="0" borderId="1" xfId="0" applyBorder="1" applyAlignment="1" applyProtection="1">
      <alignment horizontal="center"/>
      <protection locked="0"/>
    </xf>
    <xf numFmtId="43" fontId="0" fillId="0" borderId="1" xfId="1" applyFont="1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14" fontId="0" fillId="0" borderId="0" xfId="0" applyNumberFormat="1" applyProtection="1"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B6" sqref="B6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32">
        <v>41731</v>
      </c>
    </row>
    <row r="5" spans="1:19" x14ac:dyDescent="0.25">
      <c r="A5" s="13" t="s">
        <v>17</v>
      </c>
      <c r="B5" s="10" t="s">
        <v>51</v>
      </c>
    </row>
    <row r="6" spans="1:19" x14ac:dyDescent="0.25">
      <c r="A6" s="13" t="s">
        <v>18</v>
      </c>
      <c r="B6" s="6">
        <v>1.36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28">
        <v>22</v>
      </c>
      <c r="B9" s="29">
        <v>0.3</v>
      </c>
      <c r="C9" s="30">
        <v>64</v>
      </c>
      <c r="D9" s="7"/>
      <c r="E9" s="7"/>
      <c r="F9" s="7"/>
      <c r="G9" s="7"/>
      <c r="H9" s="7"/>
      <c r="I9" s="7"/>
      <c r="J9" s="7"/>
      <c r="K9" s="31">
        <v>2</v>
      </c>
      <c r="L9" s="7"/>
      <c r="M9" s="7"/>
      <c r="N9" s="7"/>
      <c r="O9" s="7"/>
      <c r="P9" s="7"/>
      <c r="Q9" s="7"/>
      <c r="R9" s="7"/>
      <c r="S9" s="7"/>
    </row>
    <row r="10" spans="1:19" x14ac:dyDescent="0.25">
      <c r="A10" s="28">
        <v>24</v>
      </c>
      <c r="B10" s="29"/>
      <c r="C10" s="30"/>
      <c r="D10" s="8"/>
      <c r="E10" s="8"/>
      <c r="F10" s="8"/>
      <c r="G10" s="8"/>
      <c r="H10" s="8"/>
      <c r="I10" s="8"/>
      <c r="J10" s="8"/>
      <c r="K10" s="31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28">
        <v>26</v>
      </c>
      <c r="B11" s="29">
        <v>0.45</v>
      </c>
      <c r="C11" s="30">
        <v>58</v>
      </c>
      <c r="D11" s="8"/>
      <c r="E11" s="8"/>
      <c r="F11" s="8"/>
      <c r="G11" s="8"/>
      <c r="H11" s="8"/>
      <c r="I11" s="8"/>
      <c r="J11" s="8"/>
      <c r="K11" s="31">
        <v>1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28">
        <v>28</v>
      </c>
      <c r="B12" s="29"/>
      <c r="C12" s="30"/>
      <c r="D12" s="8"/>
      <c r="E12" s="8"/>
      <c r="F12" s="8"/>
      <c r="G12" s="8"/>
      <c r="H12" s="8"/>
      <c r="I12" s="8"/>
      <c r="J12" s="8"/>
      <c r="K12" s="31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28">
        <v>30</v>
      </c>
      <c r="B13" s="29">
        <v>0.64</v>
      </c>
      <c r="C13" s="30">
        <v>39</v>
      </c>
      <c r="D13" s="8"/>
      <c r="E13" s="8"/>
      <c r="F13" s="8"/>
      <c r="G13" s="8"/>
      <c r="H13" s="8"/>
      <c r="I13" s="8"/>
      <c r="J13" s="8"/>
      <c r="K13" s="31">
        <v>1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28">
        <v>32</v>
      </c>
      <c r="B14" s="29"/>
      <c r="C14" s="30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28">
        <v>34</v>
      </c>
      <c r="B15" s="29">
        <v>0.86</v>
      </c>
      <c r="C15" s="30">
        <v>50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28">
        <v>36</v>
      </c>
      <c r="B16" s="29"/>
      <c r="C16" s="30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28">
        <v>38</v>
      </c>
      <c r="B17" s="29">
        <v>1.1200000000000001</v>
      </c>
      <c r="C17" s="30">
        <v>46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28">
        <v>40</v>
      </c>
      <c r="B18" s="29"/>
      <c r="C18" s="30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28">
        <v>42</v>
      </c>
      <c r="B19" s="29">
        <v>1.42</v>
      </c>
      <c r="C19" s="30">
        <v>29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28">
        <v>44</v>
      </c>
      <c r="B20" s="29"/>
      <c r="C20" s="30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28">
        <v>46</v>
      </c>
      <c r="B21" s="29">
        <v>1.76</v>
      </c>
      <c r="C21" s="30">
        <v>38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28">
        <v>48</v>
      </c>
      <c r="B22" s="29"/>
      <c r="C22" s="30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28">
        <v>50</v>
      </c>
      <c r="B23" s="29">
        <v>2.13</v>
      </c>
      <c r="C23" s="30">
        <v>28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28">
        <v>52</v>
      </c>
      <c r="B24" s="29"/>
      <c r="C24" s="30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28">
        <v>54</v>
      </c>
      <c r="B25" s="29">
        <v>2.54</v>
      </c>
      <c r="C25" s="30">
        <v>23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28">
        <v>56</v>
      </c>
      <c r="B26" s="29"/>
      <c r="C26" s="30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28">
        <v>58</v>
      </c>
      <c r="B27" s="29">
        <v>2.99</v>
      </c>
      <c r="C27" s="30">
        <v>19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28">
        <v>60</v>
      </c>
      <c r="B28" s="29"/>
      <c r="C28" s="30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28">
        <v>62</v>
      </c>
      <c r="B29" s="29">
        <v>3.47</v>
      </c>
      <c r="C29" s="30">
        <v>13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28">
        <v>64</v>
      </c>
      <c r="B30" s="29"/>
      <c r="C30" s="30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28">
        <v>66</v>
      </c>
      <c r="B31" s="29">
        <v>3.98</v>
      </c>
      <c r="C31" s="30">
        <v>8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28">
        <v>68</v>
      </c>
      <c r="B32" s="29"/>
      <c r="C32" s="30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28">
        <v>70</v>
      </c>
      <c r="B33" s="29">
        <v>4.53</v>
      </c>
      <c r="C33" s="30">
        <v>7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28">
        <v>72</v>
      </c>
      <c r="B34" s="29"/>
      <c r="C34" s="30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28">
        <v>74</v>
      </c>
      <c r="B35" s="29">
        <v>5.1100000000000003</v>
      </c>
      <c r="C35" s="30">
        <v>1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28">
        <v>76</v>
      </c>
      <c r="B36" s="29"/>
      <c r="C36" s="30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28">
        <v>78</v>
      </c>
      <c r="B37" s="29">
        <v>5.72</v>
      </c>
      <c r="C37" s="31">
        <v>3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28">
        <v>80</v>
      </c>
      <c r="B38" s="29"/>
      <c r="C38" s="31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28">
        <v>82</v>
      </c>
      <c r="B39" s="29">
        <v>6.36</v>
      </c>
      <c r="C39" s="31">
        <v>1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427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0</v>
      </c>
      <c r="J54" s="12">
        <f t="shared" si="0"/>
        <v>0</v>
      </c>
      <c r="K54" s="12">
        <f t="shared" si="0"/>
        <v>4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431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314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0</v>
      </c>
      <c r="J55" s="20">
        <f t="shared" si="3"/>
        <v>0</v>
      </c>
      <c r="K55" s="20">
        <f t="shared" si="3"/>
        <v>2.9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317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55.89</v>
      </c>
      <c r="D56" s="22">
        <f>ROUND('Berechnungen Grundflaeche'!D53, 2)</f>
        <v>0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0</v>
      </c>
      <c r="J56" s="22">
        <f>ROUND('Berechnungen Grundflaeche'!J53, 2)</f>
        <v>0</v>
      </c>
      <c r="K56" s="22">
        <f>ROUND('Berechnungen Grundflaeche'!K53, 2)</f>
        <v>0.2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56.1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41.1</v>
      </c>
      <c r="D57" s="22">
        <f>ROUND('Berechnungen Grundflaeche'!D54, 2)</f>
        <v>0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0</v>
      </c>
      <c r="J57" s="22">
        <f>ROUND('Berechnungen Grundflaeche'!J54, 2)</f>
        <v>0</v>
      </c>
      <c r="K57" s="22">
        <f>ROUND('Berechnungen Grundflaeche'!K54, 2)</f>
        <v>0.15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41.2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100</v>
      </c>
      <c r="D58" s="24">
        <f>ROUND(100 * 'Berechnungen Grundflaeche'!D55,0)</f>
        <v>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0</v>
      </c>
      <c r="J58" s="24">
        <f>ROUND(100 * 'Berechnungen Grundflaeche'!J55,0)</f>
        <v>0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585</v>
      </c>
      <c r="D59" s="26">
        <f>ROUND('Berechnungen Vorrat'!D53, 1)</f>
        <v>0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0</v>
      </c>
      <c r="J59" s="26">
        <f>ROUND('Berechnungen Vorrat'!J53, 1)</f>
        <v>0</v>
      </c>
      <c r="K59" s="26">
        <f>ROUND('Berechnungen Vorrat'!K53, 1)</f>
        <v>1.7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587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430.1</v>
      </c>
      <c r="D60" s="26">
        <f>ROUND('Berechnungen Vorrat'!D54, 1)</f>
        <v>0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0</v>
      </c>
      <c r="J60" s="26">
        <f>ROUND('Berechnungen Vorrat'!J54, 1)</f>
        <v>0</v>
      </c>
      <c r="K60" s="26">
        <f>ROUND('Berechnungen Vorrat'!K54, 1)</f>
        <v>1.2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431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100</v>
      </c>
      <c r="D61" s="24">
        <f>ROUND(100 * 'Berechnungen Vorrat'!D55, 0)</f>
        <v>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0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1.36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22</v>
      </c>
      <c r="B9" s="7">
        <f>Kluppierungsprotokoll!B9</f>
        <v>0.3</v>
      </c>
      <c r="C9" s="7">
        <f>Kluppierungsprotokoll!C9/$B$6</f>
        <v>47.058823529411761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1.4705882352941175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24</v>
      </c>
      <c r="B10" s="8">
        <f>Kluppierungsprotokoll!B10</f>
        <v>0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26</v>
      </c>
      <c r="B11" s="8">
        <f>Kluppierungsprotokoll!B11</f>
        <v>0.45</v>
      </c>
      <c r="C11" s="8">
        <f>Kluppierungsprotokoll!C11/$B$6</f>
        <v>42.647058823529406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0.73529411764705876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28</v>
      </c>
      <c r="B12" s="8">
        <f>Kluppierungsprotokoll!B12</f>
        <v>0</v>
      </c>
      <c r="C12" s="8">
        <f>Kluppierungsprotokoll!C12/$B$6</f>
        <v>0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30</v>
      </c>
      <c r="B13" s="8">
        <f>Kluppierungsprotokoll!B13</f>
        <v>0.64</v>
      </c>
      <c r="C13" s="8">
        <f>Kluppierungsprotokoll!C13/$B$6</f>
        <v>28.676470588235293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0.73529411764705876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32</v>
      </c>
      <c r="B14" s="8">
        <f>Kluppierungsprotokoll!B14</f>
        <v>0</v>
      </c>
      <c r="C14" s="8">
        <f>Kluppierungsprotokoll!C14/$B$6</f>
        <v>0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0.86</v>
      </c>
      <c r="C15" s="8">
        <f>Kluppierungsprotokoll!C15/$B$6</f>
        <v>36.764705882352942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36</v>
      </c>
      <c r="B16" s="8">
        <f>Kluppierungsprotokoll!B16</f>
        <v>0</v>
      </c>
      <c r="C16" s="8">
        <f>Kluppierungsprotokoll!C16/$B$6</f>
        <v>0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38</v>
      </c>
      <c r="B17" s="8">
        <f>Kluppierungsprotokoll!B17</f>
        <v>1.1200000000000001</v>
      </c>
      <c r="C17" s="8">
        <f>Kluppierungsprotokoll!C17/$B$6</f>
        <v>33.823529411764703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40</v>
      </c>
      <c r="B18" s="8">
        <f>Kluppierungsprotokoll!B18</f>
        <v>0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42</v>
      </c>
      <c r="B19" s="8">
        <f>Kluppierungsprotokoll!B19</f>
        <v>1.42</v>
      </c>
      <c r="C19" s="8">
        <f>Kluppierungsprotokoll!C19/$B$6</f>
        <v>21.323529411764703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44</v>
      </c>
      <c r="B20" s="8">
        <f>Kluppierungsprotokoll!B20</f>
        <v>0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46</v>
      </c>
      <c r="B21" s="8">
        <f>Kluppierungsprotokoll!B21</f>
        <v>1.76</v>
      </c>
      <c r="C21" s="8">
        <f>Kluppierungsprotokoll!C21/$B$6</f>
        <v>27.941176470588232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48</v>
      </c>
      <c r="B22" s="8">
        <f>Kluppierungsprotokoll!B22</f>
        <v>0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50</v>
      </c>
      <c r="B23" s="8">
        <f>Kluppierungsprotokoll!B23</f>
        <v>2.13</v>
      </c>
      <c r="C23" s="8">
        <f>Kluppierungsprotokoll!C23/$B$6</f>
        <v>20.588235294117645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52</v>
      </c>
      <c r="B24" s="8">
        <f>Kluppierungsprotokoll!B24</f>
        <v>0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54</v>
      </c>
      <c r="B25" s="8">
        <f>Kluppierungsprotokoll!B25</f>
        <v>2.54</v>
      </c>
      <c r="C25" s="8">
        <f>Kluppierungsprotokoll!C25/$B$6</f>
        <v>16.911764705882351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56</v>
      </c>
      <c r="B26" s="8">
        <f>Kluppierungsprotokoll!B26</f>
        <v>0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58</v>
      </c>
      <c r="B27" s="8">
        <f>Kluppierungsprotokoll!B27</f>
        <v>2.99</v>
      </c>
      <c r="C27" s="8">
        <f>Kluppierungsprotokoll!C27/$B$6</f>
        <v>13.970588235294116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60</v>
      </c>
      <c r="B28" s="8">
        <f>Kluppierungsprotokoll!B28</f>
        <v>0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62</v>
      </c>
      <c r="B29" s="8">
        <f>Kluppierungsprotokoll!B29</f>
        <v>3.47</v>
      </c>
      <c r="C29" s="8">
        <f>Kluppierungsprotokoll!C29/$B$6</f>
        <v>9.5588235294117645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64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66</v>
      </c>
      <c r="B31" s="8">
        <f>Kluppierungsprotokoll!B31</f>
        <v>3.98</v>
      </c>
      <c r="C31" s="8">
        <f>Kluppierungsprotokoll!C31/$B$6</f>
        <v>5.8823529411764701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68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70</v>
      </c>
      <c r="B33" s="8">
        <f>Kluppierungsprotokoll!B33</f>
        <v>4.53</v>
      </c>
      <c r="C33" s="8">
        <f>Kluppierungsprotokoll!C33/$B$6</f>
        <v>5.1470588235294112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72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74</v>
      </c>
      <c r="B35" s="8">
        <f>Kluppierungsprotokoll!B35</f>
        <v>5.1100000000000003</v>
      </c>
      <c r="C35" s="8">
        <f>Kluppierungsprotokoll!C35/$B$6</f>
        <v>0.73529411764705876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76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78</v>
      </c>
      <c r="B37" s="8">
        <f>Kluppierungsprotokoll!B37</f>
        <v>5.72</v>
      </c>
      <c r="C37" s="8">
        <f>Kluppierungsprotokoll!C37/$B$6</f>
        <v>2.2058823529411762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80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82</v>
      </c>
      <c r="B39" s="8">
        <f>Kluppierungsprotokoll!B39</f>
        <v>6.36</v>
      </c>
      <c r="C39" s="8">
        <f>Kluppierungsprotokoll!C39/$B$6</f>
        <v>0.73529411764705876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1.36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22</v>
      </c>
      <c r="B9" s="7">
        <f>Kluppierungsprotokoll!B9</f>
        <v>0.3</v>
      </c>
      <c r="C9" s="7">
        <f>Kluppierungsprotokoll!C9*($A9/200)^2*PI()</f>
        <v>2.4328493509399358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7.6026542216872994E-2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24</v>
      </c>
      <c r="B10" s="8">
        <f>Kluppierungsprotokoll!B10</f>
        <v>0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26</v>
      </c>
      <c r="B11" s="8">
        <f>Kluppierungsprotokoll!B11</f>
        <v>0.45</v>
      </c>
      <c r="C11" s="8">
        <f>Kluppierungsprotokoll!C11*($A11/200)^2*PI()</f>
        <v>3.0793891190487153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</v>
      </c>
      <c r="J11" s="8">
        <f>Kluppierungsprotokoll!J11*($A11/200)^2*PI()</f>
        <v>0</v>
      </c>
      <c r="K11" s="8">
        <f>Kluppierungsprotokoll!K11*($A11/200)^2*PI()</f>
        <v>5.3092915845667513E-2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28</v>
      </c>
      <c r="B12" s="8">
        <f>Kluppierungsprotokoll!B12</f>
        <v>0</v>
      </c>
      <c r="C12" s="8">
        <f>Kluppierungsprotokoll!C12*($A12/200)^2*PI()</f>
        <v>0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30</v>
      </c>
      <c r="B13" s="8">
        <f>Kluppierungsprotokoll!B13</f>
        <v>0.64</v>
      </c>
      <c r="C13" s="8">
        <f>Kluppierungsprotokoll!C13*($A13/200)^2*PI()</f>
        <v>2.7567475535250434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7.0685834705770348E-2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32</v>
      </c>
      <c r="B14" s="8">
        <f>Kluppierungsprotokoll!B14</f>
        <v>0</v>
      </c>
      <c r="C14" s="8">
        <f>Kluppierungsprotokoll!C14*($A14/200)^2*PI()</f>
        <v>0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0.86</v>
      </c>
      <c r="C15" s="8">
        <f>Kluppierungsprotokoll!C15*($A15/200)^2*PI()</f>
        <v>4.539601384437252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36</v>
      </c>
      <c r="B16" s="8">
        <f>Kluppierungsprotokoll!B16</f>
        <v>0</v>
      </c>
      <c r="C16" s="8">
        <f>Kluppierungsprotokoll!C16*($A16/200)^2*PI()</f>
        <v>0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38</v>
      </c>
      <c r="B17" s="8">
        <f>Kluppierungsprotokoll!B17</f>
        <v>1.1200000000000001</v>
      </c>
      <c r="C17" s="8">
        <f>Kluppierungsprotokoll!C17*($A17/200)^2*PI()</f>
        <v>5.2169287605512107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40</v>
      </c>
      <c r="B18" s="8">
        <f>Kluppierungsprotokoll!B18</f>
        <v>0</v>
      </c>
      <c r="C18" s="8">
        <f>Kluppierungsprotokoll!C18*($A18/200)^2*PI()</f>
        <v>0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42</v>
      </c>
      <c r="B19" s="8">
        <f>Kluppierungsprotokoll!B19</f>
        <v>1.42</v>
      </c>
      <c r="C19" s="8">
        <f>Kluppierungsprotokoll!C19*($A19/200)^2*PI()</f>
        <v>4.0177828446759856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44</v>
      </c>
      <c r="B20" s="8">
        <f>Kluppierungsprotokoll!B20</f>
        <v>0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46</v>
      </c>
      <c r="B21" s="8">
        <f>Kluppierungsprotokoll!B21</f>
        <v>1.76</v>
      </c>
      <c r="C21" s="8">
        <f>Kluppierungsprotokoll!C21*($A21/200)^2*PI()</f>
        <v>6.315229552246203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48</v>
      </c>
      <c r="B22" s="8">
        <f>Kluppierungsprotokoll!B22</f>
        <v>0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50</v>
      </c>
      <c r="B23" s="8">
        <f>Kluppierungsprotokoll!B23</f>
        <v>2.13</v>
      </c>
      <c r="C23" s="8">
        <f>Kluppierungsprotokoll!C23*($A23/200)^2*PI()</f>
        <v>5.497787143782138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52</v>
      </c>
      <c r="B24" s="8">
        <f>Kluppierungsprotokoll!B24</f>
        <v>0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54</v>
      </c>
      <c r="B25" s="8">
        <f>Kluppierungsprotokoll!B25</f>
        <v>2.54</v>
      </c>
      <c r="C25" s="8">
        <f>Kluppierungsprotokoll!C25*($A25/200)^2*PI()</f>
        <v>5.2675084022740064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56</v>
      </c>
      <c r="B26" s="8">
        <f>Kluppierungsprotokoll!B26</f>
        <v>0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58</v>
      </c>
      <c r="B27" s="8">
        <f>Kluppierungsprotokoll!B27</f>
        <v>2.99</v>
      </c>
      <c r="C27" s="8">
        <f>Kluppierungsprotokoll!C27*($A27/200)^2*PI()</f>
        <v>5.0199509011711303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60</v>
      </c>
      <c r="B28" s="8">
        <f>Kluppierungsprotokoll!B28</f>
        <v>0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62</v>
      </c>
      <c r="B29" s="8">
        <f>Kluppierungsprotokoll!B29</f>
        <v>3.47</v>
      </c>
      <c r="C29" s="8">
        <f>Kluppierungsprotokoll!C29*($A29/200)^2*PI()</f>
        <v>3.9247917021297289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64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66</v>
      </c>
      <c r="B31" s="8">
        <f>Kluppierungsprotokoll!B31</f>
        <v>3.98</v>
      </c>
      <c r="C31" s="8">
        <f>Kluppierungsprotokoll!C31*($A31/200)^2*PI()</f>
        <v>2.7369555198074282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68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70</v>
      </c>
      <c r="B33" s="8">
        <f>Kluppierungsprotokoll!B33</f>
        <v>4.53</v>
      </c>
      <c r="C33" s="8">
        <f>Kluppierungsprotokoll!C33*($A33/200)^2*PI()</f>
        <v>2.6939157004532475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72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74</v>
      </c>
      <c r="B35" s="8">
        <f>Kluppierungsprotokoll!B35</f>
        <v>5.1100000000000003</v>
      </c>
      <c r="C35" s="8">
        <f>Kluppierungsprotokoll!C35*($A35/200)^2*PI()</f>
        <v>0.43008403427644265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76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78</v>
      </c>
      <c r="B37" s="8">
        <f>Kluppierungsprotokoll!B37</f>
        <v>5.72</v>
      </c>
      <c r="C37" s="8">
        <f>Kluppierungsprotokoll!C37*($A37/200)^2*PI()</f>
        <v>1.4335087278330227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80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82</v>
      </c>
      <c r="B39" s="8">
        <f>Kluppierungsprotokoll!B39</f>
        <v>6.36</v>
      </c>
      <c r="C39" s="8">
        <f>Kluppierungsprotokoll!C39*($A39/200)^2*PI()</f>
        <v>0.52810172506844411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55.891132422219933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0.19980529276831083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56.090937714988243</v>
      </c>
    </row>
    <row r="54" spans="1:20" x14ac:dyDescent="0.25">
      <c r="A54" t="s">
        <v>24</v>
      </c>
      <c r="B54" t="s">
        <v>26</v>
      </c>
      <c r="C54">
        <f>C53/$B$6</f>
        <v>41.096420898691122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0.14691565644728735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41.243336555138406</v>
      </c>
    </row>
    <row r="55" spans="1:20" x14ac:dyDescent="0.25">
      <c r="A55" t="s">
        <v>24</v>
      </c>
      <c r="B55" t="s">
        <v>31</v>
      </c>
      <c r="C55">
        <f>C54/$T54</f>
        <v>0.99643783290299826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3.5621670970018425E-3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1.36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22</v>
      </c>
      <c r="B9" s="7">
        <f>Kluppierungsprotokoll!B9</f>
        <v>0.3</v>
      </c>
      <c r="C9" s="7">
        <f>Kluppierungsprotokoll!C9*$B9</f>
        <v>19.2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0.6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24</v>
      </c>
      <c r="B10" s="8">
        <f>Kluppierungsprotokoll!B10</f>
        <v>0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26</v>
      </c>
      <c r="B11" s="8">
        <f>Kluppierungsprotokoll!B11</f>
        <v>0.45</v>
      </c>
      <c r="C11" s="8">
        <f>Kluppierungsprotokoll!C11*$B11</f>
        <v>26.1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0.45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28</v>
      </c>
      <c r="B12" s="8">
        <f>Kluppierungsprotokoll!B12</f>
        <v>0</v>
      </c>
      <c r="C12" s="8">
        <f>Kluppierungsprotokoll!C12*$B12</f>
        <v>0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30</v>
      </c>
      <c r="B13" s="8">
        <f>Kluppierungsprotokoll!B13</f>
        <v>0.64</v>
      </c>
      <c r="C13" s="8">
        <f>Kluppierungsprotokoll!C13*$B13</f>
        <v>24.96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0.64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32</v>
      </c>
      <c r="B14" s="8">
        <f>Kluppierungsprotokoll!B14</f>
        <v>0</v>
      </c>
      <c r="C14" s="8">
        <f>Kluppierungsprotokoll!C14*$B14</f>
        <v>0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0.86</v>
      </c>
      <c r="C15" s="8">
        <f>Kluppierungsprotokoll!C15*$B15</f>
        <v>43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36</v>
      </c>
      <c r="B16" s="8">
        <f>Kluppierungsprotokoll!B16</f>
        <v>0</v>
      </c>
      <c r="C16" s="8">
        <f>Kluppierungsprotokoll!C16*$B16</f>
        <v>0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38</v>
      </c>
      <c r="B17" s="8">
        <f>Kluppierungsprotokoll!B17</f>
        <v>1.1200000000000001</v>
      </c>
      <c r="C17" s="8">
        <f>Kluppierungsprotokoll!C17*$B17</f>
        <v>51.52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40</v>
      </c>
      <c r="B18" s="8">
        <f>Kluppierungsprotokoll!B18</f>
        <v>0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42</v>
      </c>
      <c r="B19" s="8">
        <f>Kluppierungsprotokoll!B19</f>
        <v>1.42</v>
      </c>
      <c r="C19" s="8">
        <f>Kluppierungsprotokoll!C19*$B19</f>
        <v>41.18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44</v>
      </c>
      <c r="B20" s="8">
        <f>Kluppierungsprotokoll!B20</f>
        <v>0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46</v>
      </c>
      <c r="B21" s="8">
        <f>Kluppierungsprotokoll!B21</f>
        <v>1.76</v>
      </c>
      <c r="C21" s="8">
        <f>Kluppierungsprotokoll!C21*$B21</f>
        <v>66.88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48</v>
      </c>
      <c r="B22" s="8">
        <f>Kluppierungsprotokoll!B22</f>
        <v>0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50</v>
      </c>
      <c r="B23" s="8">
        <f>Kluppierungsprotokoll!B23</f>
        <v>2.13</v>
      </c>
      <c r="C23" s="8">
        <f>Kluppierungsprotokoll!C23*$B23</f>
        <v>59.64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52</v>
      </c>
      <c r="B24" s="8">
        <f>Kluppierungsprotokoll!B24</f>
        <v>0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54</v>
      </c>
      <c r="B25" s="8">
        <f>Kluppierungsprotokoll!B25</f>
        <v>2.54</v>
      </c>
      <c r="C25" s="8">
        <f>Kluppierungsprotokoll!C25*$B25</f>
        <v>58.42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56</v>
      </c>
      <c r="B26" s="8">
        <f>Kluppierungsprotokoll!B26</f>
        <v>0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58</v>
      </c>
      <c r="B27" s="8">
        <f>Kluppierungsprotokoll!B27</f>
        <v>2.99</v>
      </c>
      <c r="C27" s="8">
        <f>Kluppierungsprotokoll!C27*$B27</f>
        <v>56.81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60</v>
      </c>
      <c r="B28" s="8">
        <f>Kluppierungsprotokoll!B28</f>
        <v>0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62</v>
      </c>
      <c r="B29" s="8">
        <f>Kluppierungsprotokoll!B29</f>
        <v>3.47</v>
      </c>
      <c r="C29" s="8">
        <f>Kluppierungsprotokoll!C29*$B29</f>
        <v>45.11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64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66</v>
      </c>
      <c r="B31" s="8">
        <f>Kluppierungsprotokoll!B31</f>
        <v>3.98</v>
      </c>
      <c r="C31" s="8">
        <f>Kluppierungsprotokoll!C31*$B31</f>
        <v>31.84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68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70</v>
      </c>
      <c r="B33" s="8">
        <f>Kluppierungsprotokoll!B33</f>
        <v>4.53</v>
      </c>
      <c r="C33" s="8">
        <f>Kluppierungsprotokoll!C33*$B33</f>
        <v>31.71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72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74</v>
      </c>
      <c r="B35" s="8">
        <f>Kluppierungsprotokoll!B35</f>
        <v>5.1100000000000003</v>
      </c>
      <c r="C35" s="8">
        <f>Kluppierungsprotokoll!C35*$B35</f>
        <v>5.1100000000000003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76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78</v>
      </c>
      <c r="B37" s="8">
        <f>Kluppierungsprotokoll!B37</f>
        <v>5.72</v>
      </c>
      <c r="C37" s="8">
        <f>Kluppierungsprotokoll!C37*$B37</f>
        <v>17.16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80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82</v>
      </c>
      <c r="B39" s="8">
        <f>Kluppierungsprotokoll!B39</f>
        <v>6.36</v>
      </c>
      <c r="C39" s="8">
        <f>Kluppierungsprotokoll!C39*$B39</f>
        <v>6.36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585.00000000000011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1.69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586.69000000000017</v>
      </c>
    </row>
    <row r="54" spans="1:20" x14ac:dyDescent="0.25">
      <c r="A54" t="s">
        <v>25</v>
      </c>
      <c r="B54" t="s">
        <v>26</v>
      </c>
      <c r="C54">
        <f>C53/$B$6</f>
        <v>430.14705882352945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1.2426470588235292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431.38970588235298</v>
      </c>
    </row>
    <row r="55" spans="1:20" x14ac:dyDescent="0.25">
      <c r="A55" t="s">
        <v>25</v>
      </c>
      <c r="B55" t="s">
        <v>31</v>
      </c>
      <c r="C55">
        <f>C54/$T54</f>
        <v>0.99711943274983383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2.8805672501661856E-3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Studer Flavia, WEU-AWN-WAA</cp:lastModifiedBy>
  <dcterms:created xsi:type="dcterms:W3CDTF">2022-03-10T11:48:40Z</dcterms:created>
  <dcterms:modified xsi:type="dcterms:W3CDTF">2024-04-03T06:19:38Z</dcterms:modified>
</cp:coreProperties>
</file>