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0404564\Downloads\Neuer Ordner\"/>
    </mc:Choice>
  </mc:AlternateContent>
  <bookViews>
    <workbookView xWindow="0" yWindow="0" windowWidth="28800" windowHeight="13950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6" l="1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1" i="5" l="1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G30" i="6"/>
  <c r="K30" i="6"/>
  <c r="O30" i="6"/>
  <c r="S30" i="6"/>
  <c r="D30" i="6"/>
  <c r="H30" i="6"/>
  <c r="L30" i="6"/>
  <c r="P30" i="6"/>
  <c r="E30" i="6"/>
  <c r="I30" i="6"/>
  <c r="M30" i="6"/>
  <c r="Q30" i="6"/>
  <c r="F30" i="6"/>
  <c r="J30" i="6"/>
  <c r="N30" i="6"/>
  <c r="R30" i="6"/>
  <c r="E30" i="5"/>
  <c r="I30" i="5"/>
  <c r="M30" i="5"/>
  <c r="Q30" i="5"/>
  <c r="F30" i="5"/>
  <c r="J30" i="5"/>
  <c r="N30" i="5"/>
  <c r="R30" i="5"/>
  <c r="C30" i="5"/>
  <c r="G30" i="5"/>
  <c r="K30" i="5"/>
  <c r="O30" i="5"/>
  <c r="S30" i="5"/>
  <c r="D30" i="5"/>
  <c r="H30" i="5"/>
  <c r="L30" i="5"/>
  <c r="P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<sst xmlns="http://schemas.openxmlformats.org/spreadsheetml/2006/main" count="155" uniqueCount="52">
  <si>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</si>
  <si>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</si>
  <si>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</si>
  <si>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</si>
  <si>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</si>
  <si>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</si>
  <si>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</si>
  <si>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</si>
  <si>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</si>
  <si>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</si>
  <si>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</si>
  <si>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</si>
  <si>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</si>
  <si>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</si>
  <si>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</si>
  <si>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</si>
  <si>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</si>
  <si>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</si>
  <si>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</si>
  <si>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</si>
  <si>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</si>
  <si>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</si>
  <si>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</si>
  <si>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</si>
  <si>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</si>
  <si>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</si>
  <si>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</si>
  <si>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</si>
  <si>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</si>
  <si>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</si>
  <si>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</si>
  <si>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</si>
  <si>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</si>
  <si>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</si>
  <si>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</si>
  <si>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</si>
  <si>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</si>
  <si>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</si>
  <si>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</si>
  <si>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</si>
  <si>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</si>
  <si>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</si>
  <si>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</si>
  <si>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</si>
  <si>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</si>
  <si>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</si>
  <si>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</si>
  <si>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…</t>
  </si>
  <si>
    <t>Arve</t>
  </si>
  <si>
    <t>Eichen</t>
  </si>
  <si>
    <t>Kastanie</t>
  </si>
  <si>
    <t>wf05 Chommlebach Schenkon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</si>
</sst>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G20" sqref="G20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51</v>
      </c>
    </row>
    <row r="4" spans="1:19" x14ac:dyDescent="0.25">
      <c r="A4" s="13" t="s">
        <v>16</v>
      </c>
      <c r="B4" s="28">
        <v>40379</v>
      </c>
    </row>
    <row r="5" spans="1:19" x14ac:dyDescent="0.25">
      <c r="A5" s="13" t="s">
        <v>17</v>
      </c>
      <c r="B5" s="10" t="s">
        <v>47</v>
      </c>
    </row>
    <row r="6" spans="1:19" x14ac:dyDescent="0.25">
      <c r="A6" s="13" t="s">
        <v>18</v>
      </c>
      <c r="B6" s="6">
        <v>0.9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48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49</v>
      </c>
      <c r="Q8" s="15" t="s">
        <v>50</v>
      </c>
      <c r="R8" s="15" t="s">
        <v>12</v>
      </c>
      <c r="S8" s="15" t="s">
        <v>4</v>
      </c>
    </row>
    <row r="9" spans="1:19" x14ac:dyDescent="0.25">
      <c r="A9" s="7">
        <v>14</v>
      </c>
      <c r="B9" s="7">
        <v>0.15</v>
      </c>
      <c r="C9" s="7">
        <v>21</v>
      </c>
      <c r="D9" s="7">
        <v>4</v>
      </c>
      <c r="E9" s="7"/>
      <c r="F9" s="7">
        <v>0</v>
      </c>
      <c r="G9" s="7"/>
      <c r="H9" s="7">
        <v>8</v>
      </c>
      <c r="I9" s="7">
        <v>15</v>
      </c>
      <c r="J9" s="7">
        <v>13</v>
      </c>
      <c r="K9" s="7">
        <v>8</v>
      </c>
      <c r="L9" s="7"/>
      <c r="M9" s="7"/>
      <c r="N9" s="7"/>
      <c r="O9" s="7">
        <v>1</v>
      </c>
      <c r="P9" s="7">
        <v>0</v>
      </c>
      <c r="Q9" s="7"/>
      <c r="R9" s="7"/>
      <c r="S9" s="7">
        <v>5</v>
      </c>
    </row>
    <row r="10" spans="1:19" x14ac:dyDescent="0.25">
      <c r="A10" s="8">
        <v>18</v>
      </c>
      <c r="B10" s="8">
        <v>0.25</v>
      </c>
      <c r="C10" s="8">
        <v>11</v>
      </c>
      <c r="D10" s="8">
        <v>3</v>
      </c>
      <c r="E10" s="8"/>
      <c r="F10" s="8">
        <v>0</v>
      </c>
      <c r="G10" s="8"/>
      <c r="H10" s="8">
        <v>12</v>
      </c>
      <c r="I10" s="8">
        <v>15</v>
      </c>
      <c r="J10" s="8">
        <v>19</v>
      </c>
      <c r="K10" s="8">
        <v>9</v>
      </c>
      <c r="L10" s="8"/>
      <c r="M10" s="8"/>
      <c r="N10" s="8"/>
      <c r="O10" s="8">
        <v>2</v>
      </c>
      <c r="P10" s="8">
        <v>0</v>
      </c>
      <c r="Q10" s="8"/>
      <c r="R10" s="8"/>
      <c r="S10" s="8">
        <v>3</v>
      </c>
    </row>
    <row r="11" spans="1:19" x14ac:dyDescent="0.25">
      <c r="A11" s="8">
        <v>22</v>
      </c>
      <c r="B11" s="8">
        <v>0.4</v>
      </c>
      <c r="C11" s="8">
        <v>10</v>
      </c>
      <c r="D11" s="8">
        <v>1</v>
      </c>
      <c r="E11" s="8"/>
      <c r="F11" s="8">
        <v>0</v>
      </c>
      <c r="G11" s="8"/>
      <c r="H11" s="8">
        <v>12</v>
      </c>
      <c r="I11" s="8">
        <v>8</v>
      </c>
      <c r="J11" s="8">
        <v>12</v>
      </c>
      <c r="K11" s="8">
        <v>7</v>
      </c>
      <c r="L11" s="8"/>
      <c r="M11" s="8"/>
      <c r="N11" s="8"/>
      <c r="O11" s="8">
        <v>1</v>
      </c>
      <c r="P11" s="8">
        <v>0</v>
      </c>
      <c r="Q11" s="8"/>
      <c r="R11" s="8"/>
      <c r="S11" s="8">
        <v>1</v>
      </c>
    </row>
    <row r="12" spans="1:19" x14ac:dyDescent="0.25">
      <c r="A12" s="8">
        <v>26</v>
      </c>
      <c r="B12" s="8">
        <v>0.6</v>
      </c>
      <c r="C12" s="8">
        <v>9</v>
      </c>
      <c r="D12" s="8">
        <v>1</v>
      </c>
      <c r="E12" s="8"/>
      <c r="F12" s="8">
        <v>0</v>
      </c>
      <c r="G12" s="8"/>
      <c r="H12" s="8">
        <v>6</v>
      </c>
      <c r="I12" s="8">
        <v>5</v>
      </c>
      <c r="J12" s="8">
        <v>12</v>
      </c>
      <c r="K12" s="8">
        <v>3</v>
      </c>
      <c r="L12" s="8"/>
      <c r="M12" s="8"/>
      <c r="N12" s="8"/>
      <c r="O12" s="8">
        <v>1</v>
      </c>
      <c r="P12" s="8">
        <v>0</v>
      </c>
      <c r="Q12" s="8"/>
      <c r="R12" s="8"/>
      <c r="S12" s="8">
        <v>0</v>
      </c>
    </row>
    <row r="13" spans="1:19" x14ac:dyDescent="0.25">
      <c r="A13" s="8">
        <v>30</v>
      </c>
      <c r="B13" s="8">
        <v>0.85</v>
      </c>
      <c r="C13" s="8">
        <v>5</v>
      </c>
      <c r="D13" s="8">
        <v>4</v>
      </c>
      <c r="E13" s="8"/>
      <c r="F13" s="8">
        <v>0</v>
      </c>
      <c r="G13" s="8"/>
      <c r="H13" s="8">
        <v>0</v>
      </c>
      <c r="I13" s="8">
        <v>10</v>
      </c>
      <c r="J13" s="8">
        <v>6</v>
      </c>
      <c r="K13" s="8">
        <v>2</v>
      </c>
      <c r="L13" s="8"/>
      <c r="M13" s="8"/>
      <c r="N13" s="8"/>
      <c r="O13" s="8">
        <v>0</v>
      </c>
      <c r="P13" s="8">
        <v>0</v>
      </c>
      <c r="Q13" s="8"/>
      <c r="R13" s="8"/>
      <c r="S13" s="8">
        <v>3</v>
      </c>
    </row>
    <row r="14" spans="1:19" x14ac:dyDescent="0.25">
      <c r="A14" s="8">
        <v>34</v>
      </c>
      <c r="B14" s="8">
        <v>1.1499999999999999</v>
      </c>
      <c r="C14" s="8">
        <v>9</v>
      </c>
      <c r="D14" s="8">
        <v>0</v>
      </c>
      <c r="E14" s="8"/>
      <c r="F14" s="8">
        <v>0</v>
      </c>
      <c r="G14" s="8"/>
      <c r="H14" s="8">
        <v>0</v>
      </c>
      <c r="I14" s="8">
        <v>7</v>
      </c>
      <c r="J14" s="8">
        <v>7</v>
      </c>
      <c r="K14" s="8">
        <v>1</v>
      </c>
      <c r="L14" s="8"/>
      <c r="M14" s="8"/>
      <c r="N14" s="8"/>
      <c r="O14" s="8">
        <v>0</v>
      </c>
      <c r="P14" s="8">
        <v>0</v>
      </c>
      <c r="Q14" s="8"/>
      <c r="R14" s="8"/>
      <c r="S14" s="8">
        <v>0</v>
      </c>
    </row>
    <row r="15" spans="1:19" x14ac:dyDescent="0.25">
      <c r="A15" s="8">
        <v>38</v>
      </c>
      <c r="B15" s="8">
        <v>1.45</v>
      </c>
      <c r="C15" s="8">
        <v>10</v>
      </c>
      <c r="D15" s="8">
        <v>3</v>
      </c>
      <c r="E15" s="8"/>
      <c r="F15" s="8">
        <v>0</v>
      </c>
      <c r="G15" s="8"/>
      <c r="H15" s="8">
        <v>0</v>
      </c>
      <c r="I15" s="8">
        <v>6</v>
      </c>
      <c r="J15" s="8">
        <v>3</v>
      </c>
      <c r="K15" s="8">
        <v>2</v>
      </c>
      <c r="L15" s="8"/>
      <c r="M15" s="8"/>
      <c r="N15" s="8"/>
      <c r="O15" s="8">
        <v>0</v>
      </c>
      <c r="P15" s="8">
        <v>2</v>
      </c>
      <c r="Q15" s="8"/>
      <c r="R15" s="8"/>
      <c r="S15" s="8">
        <v>1</v>
      </c>
    </row>
    <row r="16" spans="1:19" x14ac:dyDescent="0.25">
      <c r="A16" s="8">
        <v>42</v>
      </c>
      <c r="B16" s="8">
        <v>1.8</v>
      </c>
      <c r="C16" s="8">
        <v>6</v>
      </c>
      <c r="D16" s="8">
        <v>3</v>
      </c>
      <c r="E16" s="8"/>
      <c r="F16" s="8">
        <v>0</v>
      </c>
      <c r="G16" s="8"/>
      <c r="H16" s="8">
        <v>0</v>
      </c>
      <c r="I16" s="8">
        <v>2</v>
      </c>
      <c r="J16" s="8">
        <v>3</v>
      </c>
      <c r="K16" s="8">
        <v>0</v>
      </c>
      <c r="L16" s="8"/>
      <c r="M16" s="8"/>
      <c r="N16" s="8"/>
      <c r="O16" s="8">
        <v>0</v>
      </c>
      <c r="P16" s="8">
        <v>0</v>
      </c>
      <c r="Q16" s="8"/>
      <c r="R16" s="8"/>
      <c r="S16" s="8">
        <v>0</v>
      </c>
    </row>
    <row r="17" spans="1:19" x14ac:dyDescent="0.25">
      <c r="A17" s="8">
        <v>46</v>
      </c>
      <c r="B17" s="8">
        <v>2.2000000000000002</v>
      </c>
      <c r="C17" s="8">
        <v>4</v>
      </c>
      <c r="D17" s="8">
        <v>1</v>
      </c>
      <c r="E17" s="8"/>
      <c r="F17" s="8">
        <v>0</v>
      </c>
      <c r="G17" s="8"/>
      <c r="H17" s="8">
        <v>0</v>
      </c>
      <c r="I17" s="8">
        <v>4</v>
      </c>
      <c r="J17" s="8">
        <v>2</v>
      </c>
      <c r="K17" s="8">
        <v>1</v>
      </c>
      <c r="L17" s="8"/>
      <c r="M17" s="8"/>
      <c r="N17" s="8"/>
      <c r="O17" s="8">
        <v>0</v>
      </c>
      <c r="P17" s="8">
        <v>0</v>
      </c>
      <c r="Q17" s="8"/>
      <c r="R17" s="8"/>
      <c r="S17" s="8">
        <v>0</v>
      </c>
    </row>
    <row r="18" spans="1:19" x14ac:dyDescent="0.25">
      <c r="A18" s="8">
        <v>50</v>
      </c>
      <c r="B18" s="8">
        <v>2.7</v>
      </c>
      <c r="C18" s="8">
        <v>9</v>
      </c>
      <c r="D18" s="8">
        <v>0</v>
      </c>
      <c r="E18" s="8"/>
      <c r="F18" s="8">
        <v>0</v>
      </c>
      <c r="G18" s="8"/>
      <c r="H18" s="8">
        <v>0</v>
      </c>
      <c r="I18" s="8">
        <v>0</v>
      </c>
      <c r="J18" s="8">
        <v>3</v>
      </c>
      <c r="K18" s="8">
        <v>0</v>
      </c>
      <c r="L18" s="8"/>
      <c r="M18" s="8"/>
      <c r="N18" s="8"/>
      <c r="O18" s="8">
        <v>0</v>
      </c>
      <c r="P18" s="8">
        <v>0</v>
      </c>
      <c r="Q18" s="8"/>
      <c r="R18" s="8"/>
      <c r="S18" s="8">
        <v>0</v>
      </c>
    </row>
    <row r="19" spans="1:19" x14ac:dyDescent="0.25">
      <c r="A19" s="8">
        <v>54</v>
      </c>
      <c r="B19" s="8">
        <v>3.2</v>
      </c>
      <c r="C19" s="8">
        <v>7</v>
      </c>
      <c r="D19" s="8">
        <v>0</v>
      </c>
      <c r="E19" s="8"/>
      <c r="F19" s="8">
        <v>0</v>
      </c>
      <c r="G19" s="8"/>
      <c r="H19" s="8">
        <v>0</v>
      </c>
      <c r="I19" s="8">
        <v>1</v>
      </c>
      <c r="J19" s="8">
        <v>0</v>
      </c>
      <c r="K19" s="8">
        <v>0</v>
      </c>
      <c r="L19" s="8"/>
      <c r="M19" s="8"/>
      <c r="N19" s="8"/>
      <c r="O19" s="8">
        <v>0</v>
      </c>
      <c r="P19" s="8">
        <v>0</v>
      </c>
      <c r="Q19" s="8"/>
      <c r="R19" s="8"/>
      <c r="S19" s="8">
        <v>0</v>
      </c>
    </row>
    <row r="20" spans="1:19" x14ac:dyDescent="0.25">
      <c r="A20" s="8">
        <v>58</v>
      </c>
      <c r="B20" s="8">
        <v>3.7</v>
      </c>
      <c r="C20" s="8">
        <v>5</v>
      </c>
      <c r="D20" s="8">
        <v>0</v>
      </c>
      <c r="E20" s="8"/>
      <c r="F20" s="8">
        <v>1</v>
      </c>
      <c r="G20" s="8"/>
      <c r="H20" s="8">
        <v>0</v>
      </c>
      <c r="I20" s="8">
        <v>1</v>
      </c>
      <c r="J20" s="8">
        <v>1</v>
      </c>
      <c r="K20" s="8">
        <v>0</v>
      </c>
      <c r="L20" s="8"/>
      <c r="M20" s="8"/>
      <c r="N20" s="8"/>
      <c r="O20" s="8">
        <v>0</v>
      </c>
      <c r="P20" s="8">
        <v>0</v>
      </c>
      <c r="Q20" s="8"/>
      <c r="R20" s="8"/>
      <c r="S20" s="8">
        <v>0</v>
      </c>
    </row>
    <row r="21" spans="1:19" x14ac:dyDescent="0.25">
      <c r="A21" s="8">
        <v>62</v>
      </c>
      <c r="B21" s="8">
        <v>4.2</v>
      </c>
      <c r="C21" s="8">
        <v>2</v>
      </c>
      <c r="D21" s="8">
        <v>0</v>
      </c>
      <c r="E21" s="8"/>
      <c r="F21" s="8">
        <v>0</v>
      </c>
      <c r="G21" s="8"/>
      <c r="H21" s="8">
        <v>0</v>
      </c>
      <c r="I21" s="8">
        <v>0</v>
      </c>
      <c r="J21" s="8">
        <v>0</v>
      </c>
      <c r="K21" s="8">
        <v>0</v>
      </c>
      <c r="L21" s="8"/>
      <c r="M21" s="8"/>
      <c r="N21" s="8"/>
      <c r="O21" s="8">
        <v>0</v>
      </c>
      <c r="P21" s="8">
        <v>0</v>
      </c>
      <c r="Q21" s="8"/>
      <c r="R21" s="8"/>
      <c r="S21" s="8">
        <v>0</v>
      </c>
    </row>
    <row r="22" spans="1:19" x14ac:dyDescent="0.25">
      <c r="A22" s="8">
        <v>66</v>
      </c>
      <c r="B22" s="8">
        <v>4.8</v>
      </c>
      <c r="C22" s="8">
        <v>1</v>
      </c>
      <c r="D22" s="8">
        <v>1</v>
      </c>
      <c r="E22" s="8"/>
      <c r="F22" s="8">
        <v>0</v>
      </c>
      <c r="G22" s="8"/>
      <c r="H22" s="8">
        <v>0</v>
      </c>
      <c r="I22" s="8">
        <v>0</v>
      </c>
      <c r="J22" s="8">
        <v>0</v>
      </c>
      <c r="K22" s="8">
        <v>0</v>
      </c>
      <c r="L22" s="8"/>
      <c r="M22" s="8"/>
      <c r="N22" s="8"/>
      <c r="O22" s="8">
        <v>0</v>
      </c>
      <c r="P22" s="8">
        <v>0</v>
      </c>
      <c r="Q22" s="8"/>
      <c r="R22" s="8"/>
      <c r="S22" s="8">
        <v>0</v>
      </c>
    </row>
    <row r="23" spans="1:19" x14ac:dyDescent="0.25">
      <c r="A23" s="8">
        <v>70</v>
      </c>
      <c r="B23" s="8">
        <v>5.4</v>
      </c>
      <c r="C23" s="8">
        <v>1</v>
      </c>
      <c r="D23" s="8">
        <v>0</v>
      </c>
      <c r="E23" s="8"/>
      <c r="F23" s="8">
        <v>0</v>
      </c>
      <c r="G23" s="8"/>
      <c r="H23" s="8">
        <v>0</v>
      </c>
      <c r="I23" s="8">
        <v>1</v>
      </c>
      <c r="J23" s="8">
        <v>0</v>
      </c>
      <c r="K23" s="8">
        <v>0</v>
      </c>
      <c r="L23" s="8"/>
      <c r="M23" s="8"/>
      <c r="N23" s="8"/>
      <c r="O23" s="8">
        <v>0</v>
      </c>
      <c r="P23" s="8">
        <v>0</v>
      </c>
      <c r="Q23" s="8"/>
      <c r="R23" s="8"/>
      <c r="S23" s="8">
        <v>0</v>
      </c>
    </row>
    <row r="24" spans="1:19" x14ac:dyDescent="0.25">
      <c r="A24" s="8">
        <v>74</v>
      </c>
      <c r="B24" s="8">
        <v>6</v>
      </c>
      <c r="C24" s="8">
        <v>2</v>
      </c>
      <c r="D24" s="8">
        <v>0</v>
      </c>
      <c r="E24" s="8"/>
      <c r="F24" s="8">
        <v>0</v>
      </c>
      <c r="G24" s="8"/>
      <c r="H24" s="8">
        <v>0</v>
      </c>
      <c r="I24" s="8">
        <v>0</v>
      </c>
      <c r="J24" s="8">
        <v>0</v>
      </c>
      <c r="K24" s="8">
        <v>0</v>
      </c>
      <c r="L24" s="8"/>
      <c r="M24" s="8"/>
      <c r="N24" s="8"/>
      <c r="O24" s="8">
        <v>0</v>
      </c>
      <c r="P24" s="8">
        <v>0</v>
      </c>
      <c r="Q24" s="8"/>
      <c r="R24" s="8"/>
      <c r="S24" s="8">
        <v>0</v>
      </c>
    </row>
    <row r="25" spans="1:19" x14ac:dyDescent="0.25">
      <c r="A25" s="8">
        <v>78</v>
      </c>
      <c r="B25" s="8">
        <v>6.6</v>
      </c>
      <c r="C25" s="8">
        <v>1</v>
      </c>
      <c r="D25" s="8">
        <v>0</v>
      </c>
      <c r="E25" s="8"/>
      <c r="F25" s="8">
        <v>0</v>
      </c>
      <c r="G25" s="8"/>
      <c r="H25" s="8">
        <v>0</v>
      </c>
      <c r="I25" s="8">
        <v>0</v>
      </c>
      <c r="J25" s="8">
        <v>0</v>
      </c>
      <c r="K25" s="8">
        <v>0</v>
      </c>
      <c r="L25" s="8"/>
      <c r="M25" s="8"/>
      <c r="N25" s="8"/>
      <c r="O25" s="8">
        <v>0</v>
      </c>
      <c r="P25" s="8">
        <v>0</v>
      </c>
      <c r="Q25" s="8"/>
      <c r="R25" s="8"/>
      <c r="S25" s="8">
        <v>0</v>
      </c>
    </row>
    <row r="26" spans="1:19" x14ac:dyDescent="0.25">
      <c r="A26" s="8">
        <v>82</v>
      </c>
      <c r="B26" s="8">
        <v>7.4</v>
      </c>
      <c r="C26" s="8">
        <v>0</v>
      </c>
      <c r="D26" s="8">
        <v>0</v>
      </c>
      <c r="E26" s="8"/>
      <c r="F26" s="8">
        <v>0</v>
      </c>
      <c r="G26" s="8"/>
      <c r="H26" s="8">
        <v>0</v>
      </c>
      <c r="I26" s="8">
        <v>0</v>
      </c>
      <c r="J26" s="8">
        <v>0</v>
      </c>
      <c r="K26" s="8">
        <v>0</v>
      </c>
      <c r="L26" s="8"/>
      <c r="M26" s="8"/>
      <c r="N26" s="8"/>
      <c r="O26" s="8">
        <v>0</v>
      </c>
      <c r="P26" s="8">
        <v>0</v>
      </c>
      <c r="Q26" s="8"/>
      <c r="R26" s="8"/>
      <c r="S26" s="8">
        <v>0</v>
      </c>
    </row>
    <row r="27" spans="1:19" x14ac:dyDescent="0.25">
      <c r="A27" s="8">
        <v>86</v>
      </c>
      <c r="B27" s="8">
        <v>8.1999999999999993</v>
      </c>
      <c r="C27" s="8">
        <v>0</v>
      </c>
      <c r="D27" s="8">
        <v>0</v>
      </c>
      <c r="E27" s="8"/>
      <c r="F27" s="8">
        <v>0</v>
      </c>
      <c r="G27" s="8"/>
      <c r="H27" s="8">
        <v>0</v>
      </c>
      <c r="I27" s="8">
        <v>0</v>
      </c>
      <c r="J27" s="8">
        <v>0</v>
      </c>
      <c r="K27" s="8">
        <v>0</v>
      </c>
      <c r="L27" s="8"/>
      <c r="M27" s="8"/>
      <c r="N27" s="8"/>
      <c r="O27" s="8">
        <v>0</v>
      </c>
      <c r="P27" s="8">
        <v>0</v>
      </c>
      <c r="Q27" s="8"/>
      <c r="R27" s="8"/>
      <c r="S27" s="8">
        <v>0</v>
      </c>
    </row>
    <row r="28" spans="1:19" x14ac:dyDescent="0.25">
      <c r="A28" s="8">
        <v>90</v>
      </c>
      <c r="B28" s="8">
        <v>9</v>
      </c>
      <c r="C28" s="8">
        <v>0</v>
      </c>
      <c r="D28" s="8">
        <v>0</v>
      </c>
      <c r="E28" s="8"/>
      <c r="F28" s="8">
        <v>0</v>
      </c>
      <c r="G28" s="8"/>
      <c r="H28" s="8">
        <v>0</v>
      </c>
      <c r="I28" s="8">
        <v>0</v>
      </c>
      <c r="J28" s="8">
        <v>0</v>
      </c>
      <c r="K28" s="8">
        <v>0</v>
      </c>
      <c r="L28" s="8"/>
      <c r="M28" s="8"/>
      <c r="N28" s="8"/>
      <c r="O28" s="8">
        <v>0</v>
      </c>
      <c r="P28" s="8">
        <v>0</v>
      </c>
      <c r="Q28" s="8"/>
      <c r="R28" s="8"/>
      <c r="S28" s="8">
        <v>0</v>
      </c>
    </row>
    <row r="29" spans="1:19" x14ac:dyDescent="0.25">
      <c r="A29" s="8">
        <v>94</v>
      </c>
      <c r="B29" s="8">
        <v>9.8000000000000007</v>
      </c>
      <c r="C29" s="8">
        <v>0</v>
      </c>
      <c r="D29" s="8">
        <v>0</v>
      </c>
      <c r="E29" s="8"/>
      <c r="F29" s="8">
        <v>0</v>
      </c>
      <c r="G29" s="8"/>
      <c r="H29" s="8">
        <v>0</v>
      </c>
      <c r="I29" s="8">
        <v>0</v>
      </c>
      <c r="J29" s="8">
        <v>0</v>
      </c>
      <c r="K29" s="8">
        <v>0</v>
      </c>
      <c r="L29" s="8"/>
      <c r="M29" s="8"/>
      <c r="N29" s="8"/>
      <c r="O29" s="8">
        <v>0</v>
      </c>
      <c r="P29" s="8">
        <v>0</v>
      </c>
      <c r="Q29" s="8"/>
      <c r="R29" s="8"/>
      <c r="S29" s="8">
        <v>0</v>
      </c>
    </row>
    <row r="30" spans="1:19" x14ac:dyDescent="0.25">
      <c r="A30" s="8">
        <v>98</v>
      </c>
      <c r="B30" s="8">
        <v>10.6</v>
      </c>
      <c r="C30" s="8">
        <v>0</v>
      </c>
      <c r="D30" s="8">
        <v>0</v>
      </c>
      <c r="E30" s="8"/>
      <c r="F30" s="8">
        <v>0</v>
      </c>
      <c r="G30" s="8"/>
      <c r="H30" s="8">
        <v>0</v>
      </c>
      <c r="I30" s="8">
        <v>0</v>
      </c>
      <c r="J30" s="8">
        <v>0</v>
      </c>
      <c r="K30" s="8">
        <v>0</v>
      </c>
      <c r="L30" s="8"/>
      <c r="M30" s="8"/>
      <c r="N30" s="8"/>
      <c r="O30" s="8">
        <v>0</v>
      </c>
      <c r="P30" s="8">
        <v>0</v>
      </c>
      <c r="Q30" s="8"/>
      <c r="R30" s="8"/>
      <c r="S30" s="8">
        <v>0</v>
      </c>
    </row>
    <row r="31" spans="1:19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48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49</v>
      </c>
      <c r="Q53" s="17" t="s">
        <v>50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113</v>
      </c>
      <c r="D54" s="12">
        <f t="shared" ref="D54:S54" si="0">SUM(D9:D51)</f>
        <v>21</v>
      </c>
      <c r="E54" s="12">
        <f t="shared" si="0"/>
        <v>0</v>
      </c>
      <c r="F54" s="12">
        <f t="shared" ref="F54:G54" si="1">SUM(F9:F51)</f>
        <v>1</v>
      </c>
      <c r="G54" s="12">
        <f t="shared" si="1"/>
        <v>0</v>
      </c>
      <c r="H54" s="12">
        <f t="shared" si="0"/>
        <v>38</v>
      </c>
      <c r="I54" s="12">
        <f t="shared" si="0"/>
        <v>75</v>
      </c>
      <c r="J54" s="12">
        <f t="shared" si="0"/>
        <v>81</v>
      </c>
      <c r="K54" s="12">
        <f t="shared" si="0"/>
        <v>33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5</v>
      </c>
      <c r="P54" s="12">
        <f t="shared" ref="P54:Q54" si="2">SUM(P9:P51)</f>
        <v>2</v>
      </c>
      <c r="Q54" s="12">
        <f t="shared" si="2"/>
        <v>0</v>
      </c>
      <c r="R54" s="12">
        <f t="shared" si="0"/>
        <v>0</v>
      </c>
      <c r="S54" s="12">
        <f t="shared" si="0"/>
        <v>13</v>
      </c>
      <c r="T54" s="13">
        <f>SUM(C54:S54)</f>
        <v>382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125.6</v>
      </c>
      <c r="D55" s="20">
        <f t="shared" ref="D55:S55" si="3">ROUND(D54/$B$6, 1)</f>
        <v>23.3</v>
      </c>
      <c r="E55" s="20">
        <f t="shared" si="3"/>
        <v>0</v>
      </c>
      <c r="F55" s="20">
        <f t="shared" si="3"/>
        <v>1.1000000000000001</v>
      </c>
      <c r="G55" s="20">
        <f t="shared" ref="G55" si="4">ROUND(G54/$B$6, 1)</f>
        <v>0</v>
      </c>
      <c r="H55" s="20">
        <f t="shared" si="3"/>
        <v>42.2</v>
      </c>
      <c r="I55" s="20">
        <f t="shared" si="3"/>
        <v>83.3</v>
      </c>
      <c r="J55" s="20">
        <f t="shared" si="3"/>
        <v>90</v>
      </c>
      <c r="K55" s="20">
        <f t="shared" si="3"/>
        <v>36.700000000000003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5.6</v>
      </c>
      <c r="P55" s="20">
        <f t="shared" ref="P55:Q55" si="5">ROUND(P54/$B$6, 1)</f>
        <v>2.2000000000000002</v>
      </c>
      <c r="Q55" s="20">
        <f t="shared" si="5"/>
        <v>0</v>
      </c>
      <c r="R55" s="20">
        <f t="shared" si="3"/>
        <v>0</v>
      </c>
      <c r="S55" s="20">
        <f t="shared" si="3"/>
        <v>14.4</v>
      </c>
      <c r="T55" s="21">
        <f>ROUND(SUM(C55:S55),0)</f>
        <v>424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12.62</v>
      </c>
      <c r="D56" s="22">
        <f>ROUND('Berechnungen Grundflaeche'!D53, 2)</f>
        <v>1.78</v>
      </c>
      <c r="E56" s="22">
        <f>ROUND('Berechnungen Grundflaeche'!E53, 2)</f>
        <v>0</v>
      </c>
      <c r="F56" s="22">
        <f>ROUND('Berechnungen Grundflaeche'!F53, 2)</f>
        <v>0.26</v>
      </c>
      <c r="G56" s="22">
        <f>ROUND('Berechnungen Grundflaeche'!G53, 2)</f>
        <v>0</v>
      </c>
      <c r="H56" s="22">
        <f>ROUND('Berechnungen Grundflaeche'!H53, 2)</f>
        <v>1.2</v>
      </c>
      <c r="I56" s="22">
        <f>ROUND('Berechnungen Grundflaeche'!I53, 2)</f>
        <v>5.0199999999999996</v>
      </c>
      <c r="J56" s="22">
        <f>ROUND('Berechnungen Grundflaeche'!J53, 2)</f>
        <v>4.78</v>
      </c>
      <c r="K56" s="22">
        <f>ROUND('Berechnungen Grundflaeche'!K53, 2)</f>
        <v>1.4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0.16</v>
      </c>
      <c r="P56" s="22">
        <f>ROUND('Berechnungen Grundflaeche'!P53, 2)</f>
        <v>0.23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0.52</v>
      </c>
      <c r="T56" s="23">
        <f>ROUND('Berechnungen Grundflaeche'!T53,1)</f>
        <v>28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14.02</v>
      </c>
      <c r="D57" s="22">
        <f>ROUND('Berechnungen Grundflaeche'!D54, 2)</f>
        <v>1.97</v>
      </c>
      <c r="E57" s="22">
        <f>ROUND('Berechnungen Grundflaeche'!E54, 2)</f>
        <v>0</v>
      </c>
      <c r="F57" s="22">
        <f>ROUND('Berechnungen Grundflaeche'!F54, 2)</f>
        <v>0.28999999999999998</v>
      </c>
      <c r="G57" s="22">
        <f>ROUND('Berechnungen Grundflaeche'!G54, 2)</f>
        <v>0</v>
      </c>
      <c r="H57" s="22">
        <f>ROUND('Berechnungen Grundflaeche'!H54, 2)</f>
        <v>1.34</v>
      </c>
      <c r="I57" s="22">
        <f>ROUND('Berechnungen Grundflaeche'!I54, 2)</f>
        <v>5.58</v>
      </c>
      <c r="J57" s="22">
        <f>ROUND('Berechnungen Grundflaeche'!J54, 2)</f>
        <v>5.31</v>
      </c>
      <c r="K57" s="22">
        <f>ROUND('Berechnungen Grundflaeche'!K54, 2)</f>
        <v>1.56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0.17</v>
      </c>
      <c r="P57" s="22">
        <f>ROUND('Berechnungen Grundflaeche'!P54, 2)</f>
        <v>0.25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0.56999999999999995</v>
      </c>
      <c r="T57" s="23">
        <f>ROUND('Berechnungen Grundflaeche'!T54, 1)</f>
        <v>31.1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45</v>
      </c>
      <c r="D58" s="24">
        <f>ROUND(100 * 'Berechnungen Grundflaeche'!D55,0)</f>
        <v>6</v>
      </c>
      <c r="E58" s="24">
        <f>ROUND(100 * 'Berechnungen Grundflaeche'!E55,0)</f>
        <v>0</v>
      </c>
      <c r="F58" s="24">
        <f>ROUND(100 * 'Berechnungen Grundflaeche'!F55,0)</f>
        <v>1</v>
      </c>
      <c r="G58" s="24">
        <f>ROUND(100 * 'Berechnungen Grundflaeche'!G55,0)</f>
        <v>0</v>
      </c>
      <c r="H58" s="24">
        <f>ROUND(100 * 'Berechnungen Grundflaeche'!H55,0)</f>
        <v>4</v>
      </c>
      <c r="I58" s="24">
        <f>ROUND(100 * 'Berechnungen Grundflaeche'!I55,0)</f>
        <v>18</v>
      </c>
      <c r="J58" s="24">
        <f>ROUND(100 * 'Berechnungen Grundflaeche'!J55,0)</f>
        <v>17</v>
      </c>
      <c r="K58" s="24">
        <f>ROUND(100 * 'Berechnungen Grundflaeche'!K55,0)</f>
        <v>5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1</v>
      </c>
      <c r="P58" s="24">
        <f>ROUND(100 * 'Berechnungen Grundflaeche'!P55,0)</f>
        <v>1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2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166.4</v>
      </c>
      <c r="D59" s="26">
        <f>ROUND('Berechnungen Vorrat'!D53, 1)</f>
        <v>22.5</v>
      </c>
      <c r="E59" s="26">
        <f>ROUND('Berechnungen Vorrat'!E53, 1)</f>
        <v>0</v>
      </c>
      <c r="F59" s="26">
        <f>ROUND('Berechnungen Vorrat'!F53, 1)</f>
        <v>3.7</v>
      </c>
      <c r="G59" s="26">
        <f>ROUND('Berechnungen Vorrat'!G53, 1)</f>
        <v>0</v>
      </c>
      <c r="H59" s="26">
        <f>ROUND('Berechnungen Vorrat'!H53, 1)</f>
        <v>12.6</v>
      </c>
      <c r="I59" s="26">
        <f>ROUND('Berechnungen Vorrat'!I53, 1)</f>
        <v>62.2</v>
      </c>
      <c r="J59" s="26">
        <f>ROUND('Berechnungen Vorrat'!J53, 1)</f>
        <v>57.8</v>
      </c>
      <c r="K59" s="26">
        <f>ROUND('Berechnungen Vorrat'!K53, 1)</f>
        <v>16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1.7</v>
      </c>
      <c r="P59" s="26">
        <f>ROUND('Berechnungen Vorrat'!P53, 1)</f>
        <v>2.9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5.9</v>
      </c>
      <c r="T59" s="27">
        <f>ROUND('Berechnungen Vorrat'!T53, 0)</f>
        <v>352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184.9</v>
      </c>
      <c r="D60" s="26">
        <f>ROUND('Berechnungen Vorrat'!D54, 1)</f>
        <v>25</v>
      </c>
      <c r="E60" s="26">
        <f>ROUND('Berechnungen Vorrat'!E54, 1)</f>
        <v>0</v>
      </c>
      <c r="F60" s="26">
        <f>ROUND('Berechnungen Vorrat'!F54, 1)</f>
        <v>4.0999999999999996</v>
      </c>
      <c r="G60" s="26">
        <f>ROUND('Berechnungen Vorrat'!G54, 1)</f>
        <v>0</v>
      </c>
      <c r="H60" s="26">
        <f>ROUND('Berechnungen Vorrat'!H54, 1)</f>
        <v>14</v>
      </c>
      <c r="I60" s="26">
        <f>ROUND('Berechnungen Vorrat'!I54, 1)</f>
        <v>69.099999999999994</v>
      </c>
      <c r="J60" s="26">
        <f>ROUND('Berechnungen Vorrat'!J54, 1)</f>
        <v>64.2</v>
      </c>
      <c r="K60" s="26">
        <f>ROUND('Berechnungen Vorrat'!K54, 1)</f>
        <v>17.8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1.8</v>
      </c>
      <c r="P60" s="26">
        <f>ROUND('Berechnungen Vorrat'!P54, 1)</f>
        <v>3.2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6.6</v>
      </c>
      <c r="T60" s="27">
        <f>ROUND('Berechnungen Vorrat'!T54, 0)</f>
        <v>391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47</v>
      </c>
      <c r="D61" s="24">
        <f>ROUND(100 * 'Berechnungen Vorrat'!D55, 0)</f>
        <v>6</v>
      </c>
      <c r="E61" s="24">
        <f>ROUND(100 * 'Berechnungen Vorrat'!E55, 0)</f>
        <v>0</v>
      </c>
      <c r="F61" s="24">
        <f>ROUND(100 * 'Berechnungen Vorrat'!F55, 0)</f>
        <v>1</v>
      </c>
      <c r="G61" s="24">
        <f>ROUND(100 * 'Berechnungen Vorrat'!G55, 0)</f>
        <v>0</v>
      </c>
      <c r="H61" s="24">
        <f>ROUND(100 * 'Berechnungen Vorrat'!H55, 0)</f>
        <v>4</v>
      </c>
      <c r="I61" s="24">
        <f>ROUND(100 * 'Berechnungen Vorrat'!I55, 0)</f>
        <v>18</v>
      </c>
      <c r="J61" s="24">
        <f>ROUND(100 * 'Berechnungen Vorrat'!J55, 0)</f>
        <v>16</v>
      </c>
      <c r="K61" s="24">
        <f>ROUND(100 * 'Berechnungen Vorrat'!K55, 0)</f>
        <v>5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1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2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0.9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0.15</v>
      </c>
      <c r="C9" s="7">
        <f>Kluppierungsprotokoll!C9/$B$6</f>
        <v>23.333333333333332</v>
      </c>
      <c r="D9" s="7">
        <f>Kluppierungsprotokoll!D9/$B$6</f>
        <v>4.4444444444444446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8.8888888888888893</v>
      </c>
      <c r="I9" s="7">
        <f>Kluppierungsprotokoll!I9/$B$6</f>
        <v>16.666666666666668</v>
      </c>
      <c r="J9" s="7">
        <f>Kluppierungsprotokoll!J9/$B$6</f>
        <v>14.444444444444445</v>
      </c>
      <c r="K9" s="7">
        <f>Kluppierungsprotokoll!K9/$B$6</f>
        <v>8.8888888888888893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1.1111111111111112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5.5555555555555554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Kluppierungsprotokoll!C10/$B$6</f>
        <v>12.222222222222221</v>
      </c>
      <c r="D10" s="8">
        <f>Kluppierungsprotokoll!D10/$B$6</f>
        <v>3.333333333333333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13.333333333333332</v>
      </c>
      <c r="I10" s="8">
        <f>Kluppierungsprotokoll!I10/$B$6</f>
        <v>16.666666666666668</v>
      </c>
      <c r="J10" s="8">
        <f>Kluppierungsprotokoll!J10/$B$6</f>
        <v>21.111111111111111</v>
      </c>
      <c r="K10" s="8">
        <f>Kluppierungsprotokoll!K10/$B$6</f>
        <v>10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2.2222222222222223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3.333333333333333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Kluppierungsprotokoll!C11/$B$6</f>
        <v>11.111111111111111</v>
      </c>
      <c r="D11" s="8">
        <f>Kluppierungsprotokoll!D11/$B$6</f>
        <v>1.1111111111111112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13.333333333333332</v>
      </c>
      <c r="I11" s="8">
        <f>Kluppierungsprotokoll!I11/$B$6</f>
        <v>8.8888888888888893</v>
      </c>
      <c r="J11" s="8">
        <f>Kluppierungsprotokoll!J11/$B$6</f>
        <v>13.333333333333332</v>
      </c>
      <c r="K11" s="8">
        <f>Kluppierungsprotokoll!K11/$B$6</f>
        <v>7.7777777777777777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1.1111111111111112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1.1111111111111112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Kluppierungsprotokoll!C12/$B$6</f>
        <v>10</v>
      </c>
      <c r="D12" s="8">
        <f>Kluppierungsprotokoll!D12/$B$6</f>
        <v>1.1111111111111112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6.6666666666666661</v>
      </c>
      <c r="I12" s="8">
        <f>Kluppierungsprotokoll!I12/$B$6</f>
        <v>5.5555555555555554</v>
      </c>
      <c r="J12" s="8">
        <f>Kluppierungsprotokoll!J12/$B$6</f>
        <v>13.333333333333332</v>
      </c>
      <c r="K12" s="8">
        <f>Kluppierungsprotokoll!K12/$B$6</f>
        <v>3.333333333333333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1.1111111111111112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Kluppierungsprotokoll!C13/$B$6</f>
        <v>5.5555555555555554</v>
      </c>
      <c r="D13" s="8">
        <f>Kluppierungsprotokoll!D13/$B$6</f>
        <v>4.4444444444444446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11.111111111111111</v>
      </c>
      <c r="J13" s="8">
        <f>Kluppierungsprotokoll!J13/$B$6</f>
        <v>6.6666666666666661</v>
      </c>
      <c r="K13" s="8">
        <f>Kluppierungsprotokoll!K13/$B$6</f>
        <v>2.2222222222222223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3.333333333333333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Kluppierungsprotokoll!C14/$B$6</f>
        <v>10</v>
      </c>
      <c r="D14" s="8">
        <f>Kluppierungsprotokoll!D14/$B$6</f>
        <v>0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7.7777777777777777</v>
      </c>
      <c r="J14" s="8">
        <f>Kluppierungsprotokoll!J14/$B$6</f>
        <v>7.7777777777777777</v>
      </c>
      <c r="K14" s="8">
        <f>Kluppierungsprotokoll!K14/$B$6</f>
        <v>1.1111111111111112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Kluppierungsprotokoll!C15/$B$6</f>
        <v>11.111111111111111</v>
      </c>
      <c r="D15" s="8">
        <f>Kluppierungsprotokoll!D15/$B$6</f>
        <v>3.333333333333333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6.6666666666666661</v>
      </c>
      <c r="J15" s="8">
        <f>Kluppierungsprotokoll!J15/$B$6</f>
        <v>3.333333333333333</v>
      </c>
      <c r="K15" s="8">
        <f>Kluppierungsprotokoll!K15/$B$6</f>
        <v>2.2222222222222223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2.2222222222222223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1.1111111111111112</v>
      </c>
    </row>
    <row r="16" spans="1:19" x14ac:dyDescent="0.25">
      <c r="A16" s="8">
        <f>Kluppierungsprotokoll!A16</f>
        <v>42</v>
      </c>
      <c r="B16" s="8">
        <f>Kluppierungsprotokoll!B16</f>
        <v>1.8</v>
      </c>
      <c r="C16" s="8">
        <f>Kluppierungsprotokoll!C16/$B$6</f>
        <v>6.6666666666666661</v>
      </c>
      <c r="D16" s="8">
        <f>Kluppierungsprotokoll!D16/$B$6</f>
        <v>3.333333333333333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2.2222222222222223</v>
      </c>
      <c r="J16" s="8">
        <f>Kluppierungsprotokoll!J16/$B$6</f>
        <v>3.333333333333333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Kluppierungsprotokoll!C17/$B$6</f>
        <v>4.4444444444444446</v>
      </c>
      <c r="D17" s="8">
        <f>Kluppierungsprotokoll!D17/$B$6</f>
        <v>1.1111111111111112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4.4444444444444446</v>
      </c>
      <c r="J17" s="8">
        <f>Kluppierungsprotokoll!J17/$B$6</f>
        <v>2.2222222222222223</v>
      </c>
      <c r="K17" s="8">
        <f>Kluppierungsprotokoll!K17/$B$6</f>
        <v>1.1111111111111112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Kluppierungsprotokoll!C18/$B$6</f>
        <v>10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3.333333333333333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Kluppierungsprotokoll!C19/$B$6</f>
        <v>7.7777777777777777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1.1111111111111112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Kluppierungsprotokoll!C20/$B$6</f>
        <v>5.5555555555555554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1.1111111111111112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1.1111111111111112</v>
      </c>
      <c r="J20" s="8">
        <f>Kluppierungsprotokoll!J20/$B$6</f>
        <v>1.1111111111111112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Kluppierungsprotokoll!C21/$B$6</f>
        <v>2.2222222222222223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Kluppierungsprotokoll!C22/$B$6</f>
        <v>1.1111111111111112</v>
      </c>
      <c r="D22" s="8">
        <f>Kluppierungsprotokoll!D22/$B$6</f>
        <v>1.1111111111111112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Kluppierungsprotokoll!C23/$B$6</f>
        <v>1.1111111111111112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1.1111111111111112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Kluppierungsprotokoll!C24/$B$6</f>
        <v>2.2222222222222223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Kluppierungsprotokoll!C25/$B$6</f>
        <v>1.1111111111111112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90</v>
      </c>
      <c r="B28" s="8">
        <f>Kluppierungsprotokoll!B28</f>
        <v>9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94</v>
      </c>
      <c r="B29" s="8">
        <f>Kluppierungsprotokoll!B29</f>
        <v>9.8000000000000007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98</v>
      </c>
      <c r="B30" s="8">
        <f>Kluppierungsprotokoll!B30</f>
        <v>10.6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0.9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0.15</v>
      </c>
      <c r="C9" s="7">
        <f>Kluppierungsprotokoll!C9*($A9/200)^2*PI()</f>
        <v>0.32326988405438978</v>
      </c>
      <c r="D9" s="7">
        <f>Kluppierungsprotokoll!D9*($A9/200)^2*PI()</f>
        <v>6.1575216010359951E-2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0.1231504320207199</v>
      </c>
      <c r="I9" s="7">
        <f>Kluppierungsprotokoll!I9*($A9/200)^2*PI()</f>
        <v>0.23090706003884984</v>
      </c>
      <c r="J9" s="7">
        <f>Kluppierungsprotokoll!J9*($A9/200)^2*PI()</f>
        <v>0.20011945203366985</v>
      </c>
      <c r="K9" s="7">
        <f>Kluppierungsprotokoll!K9*($A9/200)^2*PI()</f>
        <v>0.1231504320207199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1.5393804002589988E-2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7.6969020012949946E-2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Kluppierungsprotokoll!C10*($A10/200)^2*PI()</f>
        <v>0.27991590543485056</v>
      </c>
      <c r="D10" s="8">
        <f>Kluppierungsprotokoll!D10*($A10/200)^2*PI()</f>
        <v>7.6340701482231973E-2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0.30536280592892789</v>
      </c>
      <c r="I10" s="8">
        <f>Kluppierungsprotokoll!I10*($A10/200)^2*PI()</f>
        <v>0.38170350741115988</v>
      </c>
      <c r="J10" s="8">
        <f>Kluppierungsprotokoll!J10*($A10/200)^2*PI()</f>
        <v>0.48349110938746909</v>
      </c>
      <c r="K10" s="8">
        <f>Kluppierungsprotokoll!K10*($A10/200)^2*PI()</f>
        <v>0.22902210444669591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5.0893800988154644E-2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7.6340701482231973E-2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Kluppierungsprotokoll!C11*($A11/200)^2*PI()</f>
        <v>0.38013271108436497</v>
      </c>
      <c r="D11" s="8">
        <f>Kluppierungsprotokoll!D11*($A11/200)^2*PI()</f>
        <v>3.8013271108436497E-2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0.45615925330123797</v>
      </c>
      <c r="I11" s="8">
        <f>Kluppierungsprotokoll!I11*($A11/200)^2*PI()</f>
        <v>0.30410616886749198</v>
      </c>
      <c r="J11" s="8">
        <f>Kluppierungsprotokoll!J11*($A11/200)^2*PI()</f>
        <v>0.45615925330123797</v>
      </c>
      <c r="K11" s="8">
        <f>Kluppierungsprotokoll!K11*($A11/200)^2*PI()</f>
        <v>0.26609289775905548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3.8013271108436497E-2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3.8013271108436497E-2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Kluppierungsprotokoll!C12*($A12/200)^2*PI()</f>
        <v>0.4778362426110076</v>
      </c>
      <c r="D12" s="8">
        <f>Kluppierungsprotokoll!D12*($A12/200)^2*PI()</f>
        <v>5.3092915845667513E-2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0.3185574950740051</v>
      </c>
      <c r="I12" s="8">
        <f>Kluppierungsprotokoll!I12*($A12/200)^2*PI()</f>
        <v>0.26546457922833755</v>
      </c>
      <c r="J12" s="8">
        <f>Kluppierungsprotokoll!J12*($A12/200)^2*PI()</f>
        <v>0.63711499014801021</v>
      </c>
      <c r="K12" s="8">
        <f>Kluppierungsprotokoll!K12*($A12/200)^2*PI()</f>
        <v>0.15927874753700255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5.3092915845667513E-2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Kluppierungsprotokoll!C13*($A13/200)^2*PI()</f>
        <v>0.35342917352885167</v>
      </c>
      <c r="D13" s="8">
        <f>Kluppierungsprotokoll!D13*($A13/200)^2*PI()</f>
        <v>0.28274333882308139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0.70685834705770334</v>
      </c>
      <c r="J13" s="8">
        <f>Kluppierungsprotokoll!J13*($A13/200)^2*PI()</f>
        <v>0.42411500823462212</v>
      </c>
      <c r="K13" s="8">
        <f>Kluppierungsprotokoll!K13*($A13/200)^2*PI()</f>
        <v>0.1413716694115407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0.21205750411731106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Kluppierungsprotokoll!C14*($A14/200)^2*PI()</f>
        <v>0.8171282491987053</v>
      </c>
      <c r="D14" s="8">
        <f>Kluppierungsprotokoll!D14*($A14/200)^2*PI()</f>
        <v>0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0.6355441938212153</v>
      </c>
      <c r="J14" s="8">
        <f>Kluppierungsprotokoll!J14*($A14/200)^2*PI()</f>
        <v>0.6355441938212153</v>
      </c>
      <c r="K14" s="8">
        <f>Kluppierungsprotokoll!K14*($A14/200)^2*PI()</f>
        <v>9.0792027688745044E-2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Kluppierungsprotokoll!C15*($A15/200)^2*PI()</f>
        <v>1.1341149479459154</v>
      </c>
      <c r="D15" s="8">
        <f>Kluppierungsprotokoll!D15*($A15/200)^2*PI()</f>
        <v>0.34023448438377463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0.68046896876754925</v>
      </c>
      <c r="J15" s="8">
        <f>Kluppierungsprotokoll!J15*($A15/200)^2*PI()</f>
        <v>0.34023448438377463</v>
      </c>
      <c r="K15" s="8">
        <f>Kluppierungsprotokoll!K15*($A15/200)^2*PI()</f>
        <v>0.22682298958918307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0.22682298958918307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0.11341149479459153</v>
      </c>
    </row>
    <row r="16" spans="1:19" x14ac:dyDescent="0.25">
      <c r="A16" s="8">
        <f>Kluppierungsprotokoll!A16</f>
        <v>42</v>
      </c>
      <c r="B16" s="8">
        <f>Kluppierungsprotokoll!B16</f>
        <v>1.8</v>
      </c>
      <c r="C16" s="8">
        <f>Kluppierungsprotokoll!C16*($A16/200)^2*PI()</f>
        <v>0.83126541613985905</v>
      </c>
      <c r="D16" s="8">
        <f>Kluppierungsprotokoll!D16*($A16/200)^2*PI()</f>
        <v>0.41563270806992952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0.27708847204661974</v>
      </c>
      <c r="J16" s="8">
        <f>Kluppierungsprotokoll!J16*($A16/200)^2*PI()</f>
        <v>0.41563270806992952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Kluppierungsprotokoll!C17*($A17/200)^2*PI()</f>
        <v>0.66476100549960027</v>
      </c>
      <c r="D17" s="8">
        <f>Kluppierungsprotokoll!D17*($A17/200)^2*PI()</f>
        <v>0.16619025137490007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0.66476100549960027</v>
      </c>
      <c r="J17" s="8">
        <f>Kluppierungsprotokoll!J17*($A17/200)^2*PI()</f>
        <v>0.33238050274980013</v>
      </c>
      <c r="K17" s="8">
        <f>Kluppierungsprotokoll!K17*($A17/200)^2*PI()</f>
        <v>0.16619025137490007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Kluppierungsprotokoll!C18*($A18/200)^2*PI()</f>
        <v>1.7671458676442586</v>
      </c>
      <c r="D18" s="8">
        <f>Kluppierungsprotokoll!D18*($A18/200)^2*PI()</f>
        <v>0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0.58904862254808621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Kluppierungsprotokoll!C19*($A19/200)^2*PI()</f>
        <v>1.6031547311268717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0.22902210444669593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Kluppierungsprotokoll!C20*($A20/200)^2*PI()</f>
        <v>1.321039710834508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0.26420794216690158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0.26420794216690158</v>
      </c>
      <c r="J20" s="8">
        <f>Kluppierungsprotokoll!J20*($A20/200)^2*PI()</f>
        <v>0.26420794216690158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Kluppierungsprotokoll!C21*($A21/200)^2*PI()</f>
        <v>0.60381410801995827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Kluppierungsprotokoll!C22*($A22/200)^2*PI()</f>
        <v>0.34211943997592853</v>
      </c>
      <c r="D22" s="8">
        <f>Kluppierungsprotokoll!D22*($A22/200)^2*PI()</f>
        <v>0.34211943997592853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Kluppierungsprotokoll!C23*($A23/200)^2*PI()</f>
        <v>0.38484510006474959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0.38484510006474959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Kluppierungsprotokoll!C24*($A24/200)^2*PI()</f>
        <v>0.8601680685528853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Kluppierungsprotokoll!C25*($A25/200)^2*PI()</f>
        <v>0.4778362426110076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90</v>
      </c>
      <c r="B28" s="8">
        <f>Kluppierungsprotokoll!B28</f>
        <v>9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94</v>
      </c>
      <c r="B29" s="8">
        <f>Kluppierungsprotokoll!B29</f>
        <v>9.8000000000000007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98</v>
      </c>
      <c r="B30" s="8">
        <f>Kluppierungsprotokoll!B30</f>
        <v>10.6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12.621976804327712</v>
      </c>
      <c r="D53">
        <f t="shared" ref="D53:S53" si="0">SUM(D9:D51)</f>
        <v>1.77594232707431</v>
      </c>
      <c r="E53">
        <f t="shared" si="0"/>
        <v>0</v>
      </c>
      <c r="F53">
        <f t="shared" si="0"/>
        <v>0.26420794216690158</v>
      </c>
      <c r="G53">
        <f t="shared" si="0"/>
        <v>0</v>
      </c>
      <c r="H53">
        <f t="shared" si="0"/>
        <v>1.203229986324891</v>
      </c>
      <c r="I53">
        <f t="shared" si="0"/>
        <v>5.0249774494168742</v>
      </c>
      <c r="J53">
        <f t="shared" si="0"/>
        <v>4.7780482668447171</v>
      </c>
      <c r="K53">
        <f t="shared" si="0"/>
        <v>1.4027211198278426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0.15739379194484865</v>
      </c>
      <c r="P53">
        <f t="shared" si="0"/>
        <v>0.22682298958918307</v>
      </c>
      <c r="Q53">
        <f t="shared" si="0"/>
        <v>0</v>
      </c>
      <c r="R53">
        <f t="shared" si="0"/>
        <v>0</v>
      </c>
      <c r="S53">
        <f t="shared" si="0"/>
        <v>0.51679199151552102</v>
      </c>
      <c r="T53">
        <f>SUM(C53:S53)</f>
        <v>27.9721126690328</v>
      </c>
    </row>
    <row r="54" spans="1:20" x14ac:dyDescent="0.25">
      <c r="A54" t="s">
        <v>24</v>
      </c>
      <c r="B54" t="s">
        <v>26</v>
      </c>
      <c r="C54">
        <f>C53/$B$6</f>
        <v>14.024418671475235</v>
      </c>
      <c r="D54">
        <f t="shared" ref="D54:S54" si="1">D53/$B$6</f>
        <v>1.9732692523047888</v>
      </c>
      <c r="E54">
        <f t="shared" si="1"/>
        <v>0</v>
      </c>
      <c r="F54">
        <f t="shared" si="1"/>
        <v>0.29356438018544617</v>
      </c>
      <c r="G54">
        <f t="shared" si="1"/>
        <v>0</v>
      </c>
      <c r="H54">
        <f t="shared" si="1"/>
        <v>1.3369222070276565</v>
      </c>
      <c r="I54">
        <f t="shared" si="1"/>
        <v>5.5833082771298601</v>
      </c>
      <c r="J54">
        <f t="shared" si="1"/>
        <v>5.3089425187163526</v>
      </c>
      <c r="K54">
        <f t="shared" si="1"/>
        <v>1.5585790220309361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0.17488199104983182</v>
      </c>
      <c r="P54">
        <f t="shared" si="1"/>
        <v>0.25202554398798116</v>
      </c>
      <c r="Q54">
        <f t="shared" si="1"/>
        <v>0</v>
      </c>
      <c r="R54">
        <f t="shared" si="1"/>
        <v>0</v>
      </c>
      <c r="S54">
        <f t="shared" si="1"/>
        <v>0.57421332390613444</v>
      </c>
      <c r="T54">
        <f>SUM(C54:S54)</f>
        <v>31.080125187814225</v>
      </c>
    </row>
    <row r="55" spans="1:20" x14ac:dyDescent="0.25">
      <c r="A55" t="s">
        <v>24</v>
      </c>
      <c r="B55" t="s">
        <v>31</v>
      </c>
      <c r="C55">
        <f>C54/$T54</f>
        <v>0.45123430445427792</v>
      </c>
      <c r="D55">
        <f t="shared" ref="D55:S55" si="2">D54/$T54</f>
        <v>6.3489745951166909E-2</v>
      </c>
      <c r="E55">
        <f t="shared" si="2"/>
        <v>0</v>
      </c>
      <c r="F55">
        <f t="shared" si="2"/>
        <v>9.4454053325546371E-3</v>
      </c>
      <c r="G55">
        <f t="shared" si="2"/>
        <v>0</v>
      </c>
      <c r="H55">
        <f t="shared" si="2"/>
        <v>4.3015341764190571E-2</v>
      </c>
      <c r="I55">
        <f t="shared" si="2"/>
        <v>0.17964239987421099</v>
      </c>
      <c r="J55">
        <f t="shared" si="2"/>
        <v>0.17081470832678183</v>
      </c>
      <c r="K55">
        <f t="shared" si="2"/>
        <v>5.0147128192457147E-2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5.6268110245063898E-3</v>
      </c>
      <c r="P55">
        <f t="shared" si="2"/>
        <v>8.1088973247377509E-3</v>
      </c>
      <c r="Q55">
        <f t="shared" si="2"/>
        <v>0</v>
      </c>
      <c r="R55">
        <f t="shared" si="2"/>
        <v>0</v>
      </c>
      <c r="S55">
        <f t="shared" si="2"/>
        <v>1.8475257755115791E-2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0.9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0.15</v>
      </c>
      <c r="C9" s="7">
        <f>Kluppierungsprotokoll!C9*$B9</f>
        <v>3.15</v>
      </c>
      <c r="D9" s="7">
        <f>Kluppierungsprotokoll!D9*$B9</f>
        <v>0.6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1.2</v>
      </c>
      <c r="I9" s="7">
        <f>Kluppierungsprotokoll!I9*$B9</f>
        <v>2.25</v>
      </c>
      <c r="J9" s="7">
        <f>Kluppierungsprotokoll!J9*$B9</f>
        <v>1.95</v>
      </c>
      <c r="K9" s="7">
        <f>Kluppierungsprotokoll!K9*$B9</f>
        <v>1.2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0.15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0.75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Kluppierungsprotokoll!C10*$B10</f>
        <v>2.75</v>
      </c>
      <c r="D10" s="8">
        <f>Kluppierungsprotokoll!D10*$B10</f>
        <v>0.75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3</v>
      </c>
      <c r="I10" s="8">
        <f>Kluppierungsprotokoll!I10*$B10</f>
        <v>3.75</v>
      </c>
      <c r="J10" s="8">
        <f>Kluppierungsprotokoll!J10*$B10</f>
        <v>4.75</v>
      </c>
      <c r="K10" s="8">
        <f>Kluppierungsprotokoll!K10*$B10</f>
        <v>2.25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0.5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0.75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Kluppierungsprotokoll!C11*$B11</f>
        <v>4</v>
      </c>
      <c r="D11" s="8">
        <f>Kluppierungsprotokoll!D11*$B11</f>
        <v>0.4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4.8000000000000007</v>
      </c>
      <c r="I11" s="8">
        <f>Kluppierungsprotokoll!I11*$B11</f>
        <v>3.2</v>
      </c>
      <c r="J11" s="8">
        <f>Kluppierungsprotokoll!J11*$B11</f>
        <v>4.8000000000000007</v>
      </c>
      <c r="K11" s="8">
        <f>Kluppierungsprotokoll!K11*$B11</f>
        <v>2.8000000000000003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0.4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0.4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Kluppierungsprotokoll!C12*$B12</f>
        <v>5.3999999999999995</v>
      </c>
      <c r="D12" s="8">
        <f>Kluppierungsprotokoll!D12*$B12</f>
        <v>0.6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3.5999999999999996</v>
      </c>
      <c r="I12" s="8">
        <f>Kluppierungsprotokoll!I12*$B12</f>
        <v>3</v>
      </c>
      <c r="J12" s="8">
        <f>Kluppierungsprotokoll!J12*$B12</f>
        <v>7.1999999999999993</v>
      </c>
      <c r="K12" s="8">
        <f>Kluppierungsprotokoll!K12*$B12</f>
        <v>1.7999999999999998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0.6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Kluppierungsprotokoll!C13*$B13</f>
        <v>4.25</v>
      </c>
      <c r="D13" s="8">
        <f>Kluppierungsprotokoll!D13*$B13</f>
        <v>3.4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8.5</v>
      </c>
      <c r="J13" s="8">
        <f>Kluppierungsprotokoll!J13*$B13</f>
        <v>5.0999999999999996</v>
      </c>
      <c r="K13" s="8">
        <f>Kluppierungsprotokoll!K13*$B13</f>
        <v>1.7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2.5499999999999998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Kluppierungsprotokoll!C14*$B14</f>
        <v>10.35</v>
      </c>
      <c r="D14" s="8">
        <f>Kluppierungsprotokoll!D14*$B14</f>
        <v>0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8.0499999999999989</v>
      </c>
      <c r="J14" s="8">
        <f>Kluppierungsprotokoll!J14*$B14</f>
        <v>8.0499999999999989</v>
      </c>
      <c r="K14" s="8">
        <f>Kluppierungsprotokoll!K14*$B14</f>
        <v>1.1499999999999999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Kluppierungsprotokoll!C15*$B15</f>
        <v>14.5</v>
      </c>
      <c r="D15" s="8">
        <f>Kluppierungsprotokoll!D15*$B15</f>
        <v>4.3499999999999996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8.6999999999999993</v>
      </c>
      <c r="J15" s="8">
        <f>Kluppierungsprotokoll!J15*$B15</f>
        <v>4.3499999999999996</v>
      </c>
      <c r="K15" s="8">
        <f>Kluppierungsprotokoll!K15*$B15</f>
        <v>2.9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2.9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1.45</v>
      </c>
    </row>
    <row r="16" spans="1:19" x14ac:dyDescent="0.25">
      <c r="A16" s="8">
        <f>Kluppierungsprotokoll!A16</f>
        <v>42</v>
      </c>
      <c r="B16" s="8">
        <f>Kluppierungsprotokoll!B16</f>
        <v>1.8</v>
      </c>
      <c r="C16" s="8">
        <f>Kluppierungsprotokoll!C16*$B16</f>
        <v>10.8</v>
      </c>
      <c r="D16" s="8">
        <f>Kluppierungsprotokoll!D16*$B16</f>
        <v>5.4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3.6</v>
      </c>
      <c r="J16" s="8">
        <f>Kluppierungsprotokoll!J16*$B16</f>
        <v>5.4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Kluppierungsprotokoll!C17*$B17</f>
        <v>8.8000000000000007</v>
      </c>
      <c r="D17" s="8">
        <f>Kluppierungsprotokoll!D17*$B17</f>
        <v>2.2000000000000002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8.8000000000000007</v>
      </c>
      <c r="J17" s="8">
        <f>Kluppierungsprotokoll!J17*$B17</f>
        <v>4.4000000000000004</v>
      </c>
      <c r="K17" s="8">
        <f>Kluppierungsprotokoll!K17*$B17</f>
        <v>2.2000000000000002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Kluppierungsprotokoll!C18*$B18</f>
        <v>24.3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8.1000000000000014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Kluppierungsprotokoll!C19*$B19</f>
        <v>22.400000000000002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3.2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Kluppierungsprotokoll!C20*$B20</f>
        <v>18.5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3.7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3.7</v>
      </c>
      <c r="J20" s="8">
        <f>Kluppierungsprotokoll!J20*$B20</f>
        <v>3.7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Kluppierungsprotokoll!C21*$B21</f>
        <v>8.4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Kluppierungsprotokoll!C22*$B22</f>
        <v>4.8</v>
      </c>
      <c r="D22" s="8">
        <f>Kluppierungsprotokoll!D22*$B22</f>
        <v>4.8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Kluppierungsprotokoll!C23*$B23</f>
        <v>5.4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5.4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Kluppierungsprotokoll!C24*$B24</f>
        <v>12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Kluppierungsprotokoll!C25*$B25</f>
        <v>6.6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90</v>
      </c>
      <c r="B28" s="8">
        <f>Kluppierungsprotokoll!B28</f>
        <v>9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94</v>
      </c>
      <c r="B29" s="8">
        <f>Kluppierungsprotokoll!B29</f>
        <v>9.8000000000000007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98</v>
      </c>
      <c r="B30" s="8">
        <f>Kluppierungsprotokoll!B30</f>
        <v>10.6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166.4</v>
      </c>
      <c r="D53">
        <f t="shared" ref="D53:S53" si="0">SUM(D9:D51)</f>
        <v>22.5</v>
      </c>
      <c r="E53">
        <f t="shared" si="0"/>
        <v>0</v>
      </c>
      <c r="F53">
        <f t="shared" si="0"/>
        <v>3.7</v>
      </c>
      <c r="G53">
        <f t="shared" si="0"/>
        <v>0</v>
      </c>
      <c r="H53">
        <f t="shared" si="0"/>
        <v>12.6</v>
      </c>
      <c r="I53">
        <f t="shared" si="0"/>
        <v>62.150000000000013</v>
      </c>
      <c r="J53">
        <f t="shared" si="0"/>
        <v>57.8</v>
      </c>
      <c r="K53">
        <f t="shared" si="0"/>
        <v>16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1.65</v>
      </c>
      <c r="P53">
        <f t="shared" si="0"/>
        <v>2.9</v>
      </c>
      <c r="Q53">
        <f t="shared" si="0"/>
        <v>0</v>
      </c>
      <c r="R53">
        <f t="shared" si="0"/>
        <v>0</v>
      </c>
      <c r="S53">
        <f t="shared" si="0"/>
        <v>5.8999999999999995</v>
      </c>
      <c r="T53">
        <f>SUM(C53:S53)</f>
        <v>351.59999999999997</v>
      </c>
    </row>
    <row r="54" spans="1:20" x14ac:dyDescent="0.25">
      <c r="A54" t="s">
        <v>25</v>
      </c>
      <c r="B54" t="s">
        <v>26</v>
      </c>
      <c r="C54">
        <f>C53/$B$6</f>
        <v>184.88888888888889</v>
      </c>
      <c r="D54">
        <f t="shared" ref="D54:S54" si="1">D53/$B$6</f>
        <v>25</v>
      </c>
      <c r="E54">
        <f t="shared" si="1"/>
        <v>0</v>
      </c>
      <c r="F54">
        <f t="shared" si="1"/>
        <v>4.1111111111111116</v>
      </c>
      <c r="G54">
        <f t="shared" si="1"/>
        <v>0</v>
      </c>
      <c r="H54">
        <f t="shared" si="1"/>
        <v>14</v>
      </c>
      <c r="I54">
        <f t="shared" si="1"/>
        <v>69.055555555555571</v>
      </c>
      <c r="J54">
        <f t="shared" si="1"/>
        <v>64.222222222222214</v>
      </c>
      <c r="K54">
        <f t="shared" si="1"/>
        <v>17.777777777777779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1.8333333333333333</v>
      </c>
      <c r="P54">
        <f t="shared" si="1"/>
        <v>3.2222222222222219</v>
      </c>
      <c r="Q54">
        <f t="shared" si="1"/>
        <v>0</v>
      </c>
      <c r="R54">
        <f t="shared" si="1"/>
        <v>0</v>
      </c>
      <c r="S54">
        <f t="shared" si="1"/>
        <v>6.5555555555555545</v>
      </c>
      <c r="T54">
        <f>SUM(C54:S54)</f>
        <v>390.66666666666663</v>
      </c>
    </row>
    <row r="55" spans="1:20" x14ac:dyDescent="0.25">
      <c r="A55" t="s">
        <v>25</v>
      </c>
      <c r="B55" t="s">
        <v>31</v>
      </c>
      <c r="C55">
        <f>C54/$T54</f>
        <v>0.47326507394766787</v>
      </c>
      <c r="D55">
        <f t="shared" ref="D55:S55" si="2">D54/$T54</f>
        <v>6.3993174061433455E-2</v>
      </c>
      <c r="E55">
        <f t="shared" si="2"/>
        <v>0</v>
      </c>
      <c r="F55">
        <f t="shared" si="2"/>
        <v>1.0523321956769058E-2</v>
      </c>
      <c r="G55">
        <f t="shared" si="2"/>
        <v>0</v>
      </c>
      <c r="H55">
        <f t="shared" si="2"/>
        <v>3.5836177474402736E-2</v>
      </c>
      <c r="I55">
        <f t="shared" si="2"/>
        <v>0.17676336746302623</v>
      </c>
      <c r="J55">
        <f t="shared" si="2"/>
        <v>0.16439135381114903</v>
      </c>
      <c r="K55">
        <f t="shared" si="2"/>
        <v>4.550625711035268E-2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4.6928327645051199E-3</v>
      </c>
      <c r="P55">
        <f t="shared" si="2"/>
        <v>8.2480091012514228E-3</v>
      </c>
      <c r="Q55">
        <f t="shared" si="2"/>
        <v>0</v>
      </c>
      <c r="R55">
        <f t="shared" si="2"/>
        <v>0</v>
      </c>
      <c r="S55">
        <f t="shared" si="2"/>
        <v>1.6780432309442546E-2</v>
      </c>
      <c r="T55">
        <f>SUM(C55:S55)</f>
        <v>1.0000000000000002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Stofer Fabian</cp:lastModifiedBy>
  <dcterms:created xsi:type="dcterms:W3CDTF">2022-03-10T11:48:40Z</dcterms:created>
  <dcterms:modified xsi:type="dcterms:W3CDTF">2024-03-04T15:20:49Z</dcterms:modified>
</cp:coreProperties>
</file>