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300\1301_foret_prot\2_donnees_FP\07_SuisseNais\Donnees_SuisseNaiS_old_Migration\FR\FR10_411.2-FR-9019_Flancs-du-Cousimbert_Weis3\2018-11-01\"/>
    </mc:Choice>
  </mc:AlternateContent>
  <xr:revisionPtr revIDLastSave="0" documentId="13_ncr:1_{67BBBF43-7375-4B03-8E64-3741CB8B5676}" xr6:coauthVersionLast="47" xr6:coauthVersionMax="47" xr10:uidLastSave="{00000000-0000-0000-0000-000000000000}"/>
  <bookViews>
    <workbookView xWindow="28680" yWindow="-120" windowWidth="29040" windowHeight="1572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D30" i="5" l="1"/>
  <c r="L30" i="5"/>
  <c r="K30" i="5"/>
  <c r="E30" i="5"/>
  <c r="M30" i="5"/>
  <c r="G30" i="5"/>
  <c r="C30" i="5"/>
  <c r="F30" i="5"/>
  <c r="N30" i="5"/>
  <c r="O30" i="5"/>
  <c r="H30" i="5"/>
  <c r="P30" i="5"/>
  <c r="R30" i="5"/>
  <c r="I30" i="5"/>
  <c r="Q30" i="5"/>
  <c r="J30" i="5"/>
  <c r="S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<sst xmlns="http://schemas.openxmlformats.org/spreadsheetml/2006/main" count="155" uniqueCount="56">
  <si>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</si>
  <si>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</si>
  <si>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</si>
  <si>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</si>
  <si>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</si>
  <si>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…</t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</si>
  <si>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</si>
  <si>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</si>
  <si>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</si>
  <si>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</si>
  <si>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</si>
  <si>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</si>
  <si>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</si>
  <si>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</si>
  <si>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</si>
  <si>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</si>
  <si>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</si>
  <si>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</si>
  <si>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</si>
  <si>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</si>
  <si>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</si>
  <si>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</si>
  <si>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</si>
  <si>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</si>
  <si>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</si>
  <si>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</si>
  <si>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</si>
  <si>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</si>
  <si>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</si>
  <si>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</si>
  <si>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</si>
  <si>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</si>
  <si>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</si>
  <si>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</si>
  <si>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</si>
  <si>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</si>
  <si>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</si>
  <si>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</si>
  <si>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</si>
  <si>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</si>
  <si>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</si>
  <si>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</si>
  <si>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</si>
  <si>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</si>
  <si>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</si>
  <si>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</si>
  <si>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</si>
  <si>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</si>
  <si>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</si>
  <si>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</si>
  <si>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</si>
  <si>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</si>
  <si>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</si>
  <si>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</si>
  <si>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</si>
  <si>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Joux de Treyvaux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</si>
</sst>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1" workbookViewId="0">
      <selection activeCell="J15" sqref="J1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6</v>
      </c>
    </row>
    <row r="3" spans="1:19" x14ac:dyDescent="0.25">
      <c r="A3" s="13" t="s">
        <v>7</v>
      </c>
      <c r="B3" s="10" t="s">
        <v>55</v>
      </c>
    </row>
    <row r="4" spans="1:19" x14ac:dyDescent="0.25">
      <c r="A4" s="13" t="s">
        <v>8</v>
      </c>
      <c r="B4" s="29">
        <v>37873</v>
      </c>
    </row>
    <row r="5" spans="1:19" x14ac:dyDescent="0.25">
      <c r="A5" s="13" t="s">
        <v>9</v>
      </c>
      <c r="B5" s="10" t="s">
        <v>5</v>
      </c>
    </row>
    <row r="6" spans="1:19" x14ac:dyDescent="0.25">
      <c r="A6" s="13" t="s">
        <v>10</v>
      </c>
      <c r="B6" s="6">
        <v>0.25</v>
      </c>
      <c r="C6" s="13" t="s">
        <v>0</v>
      </c>
    </row>
    <row r="8" spans="1:19" ht="47.25" x14ac:dyDescent="0.25">
      <c r="A8" s="14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5" t="s">
        <v>16</v>
      </c>
      <c r="G8" s="15" t="s">
        <v>17</v>
      </c>
      <c r="H8" s="28" t="s">
        <v>18</v>
      </c>
      <c r="I8" s="15" t="s">
        <v>19</v>
      </c>
      <c r="J8" s="15" t="s">
        <v>20</v>
      </c>
      <c r="K8" s="28" t="s">
        <v>21</v>
      </c>
      <c r="L8" s="15" t="s">
        <v>22</v>
      </c>
      <c r="M8" s="15" t="s">
        <v>23</v>
      </c>
      <c r="N8" s="28" t="s">
        <v>24</v>
      </c>
      <c r="O8" s="15" t="s">
        <v>25</v>
      </c>
      <c r="P8" s="15" t="s">
        <v>26</v>
      </c>
      <c r="Q8" s="15" t="s">
        <v>27</v>
      </c>
      <c r="R8" s="15" t="s">
        <v>28</v>
      </c>
      <c r="S8" s="28" t="s">
        <v>29</v>
      </c>
    </row>
    <row r="9" spans="1:19" x14ac:dyDescent="0.25">
      <c r="A9" s="7">
        <v>18</v>
      </c>
      <c r="B9" s="7">
        <v>0.2</v>
      </c>
      <c r="C9" s="7">
        <v>3</v>
      </c>
      <c r="D9" s="7">
        <v>12</v>
      </c>
      <c r="E9" s="7"/>
      <c r="F9" s="7"/>
      <c r="G9" s="7"/>
      <c r="H9" s="7"/>
      <c r="I9" s="7">
        <v>1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22</v>
      </c>
      <c r="B10" s="8">
        <v>0.3</v>
      </c>
      <c r="C10" s="8"/>
      <c r="D10" s="8">
        <v>9</v>
      </c>
      <c r="E10" s="8"/>
      <c r="F10" s="8"/>
      <c r="G10" s="8"/>
      <c r="H10" s="8"/>
      <c r="I10" s="8">
        <v>1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26</v>
      </c>
      <c r="B11" s="8">
        <v>0.5</v>
      </c>
      <c r="C11" s="8"/>
      <c r="D11" s="8">
        <v>2</v>
      </c>
      <c r="E11" s="8"/>
      <c r="F11" s="8"/>
      <c r="G11" s="8"/>
      <c r="H11" s="8"/>
      <c r="I11" s="8">
        <v>1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30</v>
      </c>
      <c r="B12" s="8">
        <v>0.8</v>
      </c>
      <c r="C12" s="8"/>
      <c r="D12" s="8">
        <v>4</v>
      </c>
      <c r="E12" s="8"/>
      <c r="F12" s="8"/>
      <c r="G12" s="8"/>
      <c r="H12" s="8"/>
      <c r="I12" s="8">
        <v>3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34</v>
      </c>
      <c r="B13" s="8">
        <v>1.1000000000000001</v>
      </c>
      <c r="C13" s="8"/>
      <c r="D13" s="8">
        <v>11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38</v>
      </c>
      <c r="B14" s="8">
        <v>1.4</v>
      </c>
      <c r="C14" s="8">
        <v>1</v>
      </c>
      <c r="D14" s="8">
        <v>7</v>
      </c>
      <c r="E14" s="8"/>
      <c r="F14" s="8"/>
      <c r="G14" s="8"/>
      <c r="H14" s="8"/>
      <c r="I14" s="8">
        <v>1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42</v>
      </c>
      <c r="B15" s="8">
        <v>4.7</v>
      </c>
      <c r="C15" s="8">
        <v>1</v>
      </c>
      <c r="D15" s="8">
        <v>3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46</v>
      </c>
      <c r="B16" s="8">
        <v>2.1</v>
      </c>
      <c r="C16" s="8">
        <v>1</v>
      </c>
      <c r="D16" s="8">
        <v>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50</v>
      </c>
      <c r="B17" s="8">
        <v>2.5</v>
      </c>
      <c r="C17" s="8"/>
      <c r="D17" s="8">
        <v>3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54</v>
      </c>
      <c r="B18" s="8">
        <v>5.9</v>
      </c>
      <c r="C18" s="8"/>
      <c r="D18" s="8">
        <v>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58</v>
      </c>
      <c r="B19" s="8">
        <v>3.3</v>
      </c>
      <c r="C19" s="8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62</v>
      </c>
      <c r="B20" s="8">
        <v>3.8</v>
      </c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66</v>
      </c>
      <c r="B21" s="8">
        <v>4.3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70</v>
      </c>
      <c r="B22" s="8">
        <v>4.9000000000000004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74</v>
      </c>
      <c r="B23" s="8">
        <v>5.5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78</v>
      </c>
      <c r="B24" s="8">
        <v>6.1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82</v>
      </c>
      <c r="B25" s="8">
        <v>6.7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86</v>
      </c>
      <c r="B26" s="8">
        <v>7.4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90</v>
      </c>
      <c r="B27" s="8">
        <v>8.1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94</v>
      </c>
      <c r="B28" s="8">
        <v>8.8000000000000007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13</v>
      </c>
      <c r="D53" s="17" t="s">
        <v>14</v>
      </c>
      <c r="E53" s="17" t="s">
        <v>15</v>
      </c>
      <c r="F53" s="17" t="s">
        <v>16</v>
      </c>
      <c r="G53" s="17" t="s">
        <v>17</v>
      </c>
      <c r="H53" s="17" t="s">
        <v>35</v>
      </c>
      <c r="I53" s="17" t="s">
        <v>19</v>
      </c>
      <c r="J53" s="17" t="s">
        <v>20</v>
      </c>
      <c r="K53" s="17" t="s">
        <v>36</v>
      </c>
      <c r="L53" s="17" t="s">
        <v>22</v>
      </c>
      <c r="M53" s="17" t="s">
        <v>23</v>
      </c>
      <c r="N53" s="17" t="s">
        <v>37</v>
      </c>
      <c r="O53" s="17" t="s">
        <v>25</v>
      </c>
      <c r="P53" s="17" t="s">
        <v>26</v>
      </c>
      <c r="Q53" s="17" t="s">
        <v>27</v>
      </c>
      <c r="R53" s="17" t="s">
        <v>28</v>
      </c>
      <c r="S53" s="17" t="s">
        <v>38</v>
      </c>
      <c r="T53" s="18" t="s">
        <v>1</v>
      </c>
      <c r="U53" s="19" t="s">
        <v>39</v>
      </c>
    </row>
    <row r="54" spans="1:21" x14ac:dyDescent="0.25">
      <c r="A54" s="13" t="s">
        <v>30</v>
      </c>
      <c r="B54" s="13" t="s">
        <v>2</v>
      </c>
      <c r="C54" s="12">
        <f>SUM(C9:C51)</f>
        <v>7</v>
      </c>
      <c r="D54" s="12">
        <f t="shared" ref="D54:S54" si="0">SUM(D9:D51)</f>
        <v>56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7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70</v>
      </c>
      <c r="U54" s="13" t="s">
        <v>40</v>
      </c>
    </row>
    <row r="55" spans="1:21" x14ac:dyDescent="0.25">
      <c r="A55" s="19"/>
      <c r="B55" s="19" t="s">
        <v>31</v>
      </c>
      <c r="C55" s="20">
        <f>ROUND(C54/$B$6, 1)</f>
        <v>28</v>
      </c>
      <c r="D55" s="20">
        <f t="shared" ref="D55:S55" si="3">ROUND(D54/$B$6, 1)</f>
        <v>224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28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280</v>
      </c>
      <c r="U55" s="19" t="s">
        <v>41</v>
      </c>
    </row>
    <row r="56" spans="1:21" ht="18" x14ac:dyDescent="0.25">
      <c r="A56" s="13" t="s">
        <v>32</v>
      </c>
      <c r="B56" s="13" t="s">
        <v>2</v>
      </c>
      <c r="C56" s="22">
        <f>ROUND('Calcul surface terriere'!C53, 2)</f>
        <v>0.76</v>
      </c>
      <c r="D56" s="22">
        <f>ROUND('Calcul surface terriere'!D53, 2)</f>
        <v>5.0199999999999996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0.44</v>
      </c>
      <c r="J56" s="22">
        <f>ROUND('Calcul surface terriere'!J53, 2)</f>
        <v>0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6.2</v>
      </c>
      <c r="U56" s="13" t="s">
        <v>3</v>
      </c>
    </row>
    <row r="57" spans="1:21" ht="18" x14ac:dyDescent="0.25">
      <c r="A57" s="13"/>
      <c r="B57" s="13" t="s">
        <v>31</v>
      </c>
      <c r="C57" s="22">
        <f>ROUND('Calcul surface terriere'!C54, 2)</f>
        <v>3.03</v>
      </c>
      <c r="D57" s="22">
        <f>ROUND('Calcul surface terriere'!D54, 2)</f>
        <v>20.100000000000001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1.77</v>
      </c>
      <c r="J57" s="22">
        <f>ROUND('Calcul surface terriere'!J54, 2)</f>
        <v>0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24.9</v>
      </c>
      <c r="U57" s="13" t="s">
        <v>4</v>
      </c>
    </row>
    <row r="58" spans="1:21" x14ac:dyDescent="0.25">
      <c r="A58" s="19"/>
      <c r="B58" s="19" t="s">
        <v>33</v>
      </c>
      <c r="C58" s="24">
        <f>ROUND(100 * 'Calcul surface terriere'!C55,0)</f>
        <v>12</v>
      </c>
      <c r="D58" s="24">
        <f>ROUND(100 * 'Calcul surface terriere'!D55,0)</f>
        <v>81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7</v>
      </c>
      <c r="J58" s="24">
        <f>ROUND(100 * 'Calcul surface terriere'!J55,0)</f>
        <v>0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42</v>
      </c>
    </row>
    <row r="59" spans="1:21" x14ac:dyDescent="0.25">
      <c r="A59" s="13" t="s">
        <v>34</v>
      </c>
      <c r="B59" s="13" t="s">
        <v>2</v>
      </c>
      <c r="C59" s="26">
        <f>ROUND('Calcul volume sur pied'!C53, 1)</f>
        <v>12.1</v>
      </c>
      <c r="D59" s="26">
        <f>ROUND('Calcul volume sur pied'!D53, 1)</f>
        <v>73.8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4.8</v>
      </c>
      <c r="J59" s="26">
        <f>ROUND('Calcul volume sur pied'!J53, 1)</f>
        <v>0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91</v>
      </c>
      <c r="U59" s="13" t="s">
        <v>43</v>
      </c>
    </row>
    <row r="60" spans="1:21" x14ac:dyDescent="0.25">
      <c r="A60" s="13"/>
      <c r="B60" s="13" t="s">
        <v>31</v>
      </c>
      <c r="C60" s="26">
        <f>ROUND('Calcul volume sur pied'!C54, 1)</f>
        <v>48.4</v>
      </c>
      <c r="D60" s="26">
        <f>ROUND('Calcul volume sur pied'!D54, 1)</f>
        <v>295.2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19.2</v>
      </c>
      <c r="J60" s="26">
        <f>ROUND('Calcul volume sur pied'!J54, 1)</f>
        <v>0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363</v>
      </c>
      <c r="U60" s="13" t="s">
        <v>44</v>
      </c>
    </row>
    <row r="61" spans="1:21" x14ac:dyDescent="0.25">
      <c r="A61" s="19"/>
      <c r="B61" s="19" t="s">
        <v>33</v>
      </c>
      <c r="C61" s="24">
        <f>ROUND(100 * 'Calcul volume sur pied'!C55, 0)</f>
        <v>13</v>
      </c>
      <c r="D61" s="24">
        <f>ROUND(100 * 'Calcul volume sur pied'!D55, 0)</f>
        <v>81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45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46</v>
      </c>
    </row>
    <row r="2" spans="1:19" x14ac:dyDescent="0.25">
      <c r="A2" s="5" t="s">
        <v>47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Inventaire'!C9/$B$6</f>
        <v>12</v>
      </c>
      <c r="D9" s="7">
        <f>'Protocole Inventaire'!D9/$B$6</f>
        <v>48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4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Inventaire'!C10/$B$6</f>
        <v>0</v>
      </c>
      <c r="D10" s="8">
        <f>'Protocole Inventaire'!D10/$B$6</f>
        <v>36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4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Inventaire'!C11/$B$6</f>
        <v>0</v>
      </c>
      <c r="D11" s="8">
        <f>'Protocole Inventaire'!D11/$B$6</f>
        <v>8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4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Inventaire'!C12/$B$6</f>
        <v>0</v>
      </c>
      <c r="D12" s="8">
        <f>'Protocole Inventaire'!D12/$B$6</f>
        <v>16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12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Inventaire'!C13/$B$6</f>
        <v>0</v>
      </c>
      <c r="D13" s="8">
        <f>'Protocole Inventaire'!D13/$B$6</f>
        <v>44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Inventaire'!C14/$B$6</f>
        <v>4</v>
      </c>
      <c r="D14" s="8">
        <f>'Protocole Inventaire'!D14/$B$6</f>
        <v>28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4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Inventaire'!C15/$B$6</f>
        <v>4</v>
      </c>
      <c r="D15" s="8">
        <f>'Protocole Inventaire'!D15/$B$6</f>
        <v>12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Inventaire'!C16/$B$6</f>
        <v>4</v>
      </c>
      <c r="D16" s="8">
        <f>'Protocole Inventaire'!D16/$B$6</f>
        <v>4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Inventaire'!C17/$B$6</f>
        <v>0</v>
      </c>
      <c r="D17" s="8">
        <f>'Protocole Inventaire'!D17/$B$6</f>
        <v>12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Inventaire'!C18/$B$6</f>
        <v>0</v>
      </c>
      <c r="D18" s="8">
        <f>'Protocole Inventaire'!D18/$B$6</f>
        <v>8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Inventaire'!C19/$B$6</f>
        <v>4</v>
      </c>
      <c r="D19" s="8">
        <f>'Protocole Inventaire'!D19/$B$6</f>
        <v>4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Inventaire'!C20/$B$6</f>
        <v>0</v>
      </c>
      <c r="D20" s="8">
        <f>'Protocole Inventaire'!D20/$B$6</f>
        <v>4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48</v>
      </c>
    </row>
    <row r="2" spans="1:19" x14ac:dyDescent="0.25">
      <c r="A2" s="5" t="s">
        <v>49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Inventaire'!C9*($A9/200)^2*PI()</f>
        <v>7.6340701482231973E-2</v>
      </c>
      <c r="D9" s="7">
        <f>'Protocole Inventaire'!D9*($A9/200)^2*PI()</f>
        <v>0.30536280592892789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2.5446900494077322E-2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Inventaire'!C10*($A10/200)^2*PI()</f>
        <v>0</v>
      </c>
      <c r="D10" s="8">
        <f>'Protocole Inventaire'!D10*($A10/200)^2*PI()</f>
        <v>0.34211943997592847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3.8013271108436497E-2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Inventaire'!C11*($A11/200)^2*PI()</f>
        <v>0</v>
      </c>
      <c r="D11" s="8">
        <f>'Protocole Inventaire'!D11*($A11/200)^2*PI()</f>
        <v>0.10618583169133503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5.3092915845667513E-2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Inventaire'!C12*($A12/200)^2*PI()</f>
        <v>0</v>
      </c>
      <c r="D12" s="8">
        <f>'Protocole Inventaire'!D12*($A12/200)^2*PI()</f>
        <v>0.28274333882308139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0.21205750411731106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Inventaire'!C13*($A13/200)^2*PI()</f>
        <v>0</v>
      </c>
      <c r="D13" s="8">
        <f>'Protocole Inventaire'!D13*($A13/200)^2*PI()</f>
        <v>0.99871230457619542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Inventaire'!C14*($A14/200)^2*PI()</f>
        <v>0.11341149479459153</v>
      </c>
      <c r="D14" s="8">
        <f>'Protocole Inventaire'!D14*($A14/200)^2*PI()</f>
        <v>0.7938804635621407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0.11341149479459153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Inventaire'!C15*($A15/200)^2*PI()</f>
        <v>0.13854423602330987</v>
      </c>
      <c r="D15" s="8">
        <f>'Protocole Inventaire'!D15*($A15/200)^2*PI()</f>
        <v>0.41563270806992952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Inventaire'!C16*($A16/200)^2*PI()</f>
        <v>0.16619025137490007</v>
      </c>
      <c r="D16" s="8">
        <f>'Protocole Inventaire'!D16*($A16/200)^2*PI()</f>
        <v>0.16619025137490007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Inventaire'!C17*($A17/200)^2*PI()</f>
        <v>0</v>
      </c>
      <c r="D17" s="8">
        <f>'Protocole Inventaire'!D17*($A17/200)^2*PI()</f>
        <v>0.58904862254808621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Inventaire'!C18*($A18/200)^2*PI()</f>
        <v>0</v>
      </c>
      <c r="D18" s="8">
        <f>'Protocole Inventaire'!D18*($A18/200)^2*PI()</f>
        <v>0.45804420889339187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Inventaire'!C19*($A19/200)^2*PI()</f>
        <v>0.26420794216690158</v>
      </c>
      <c r="D19" s="8">
        <f>'Protocole Inventaire'!D19*($A19/200)^2*PI()</f>
        <v>0.26420794216690158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Inventaire'!C20*($A20/200)^2*PI()</f>
        <v>0</v>
      </c>
      <c r="D20" s="8">
        <f>'Protocole Inventaire'!D20*($A20/200)^2*PI()</f>
        <v>0.30190705400997914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50</v>
      </c>
      <c r="B53" t="s">
        <v>2</v>
      </c>
      <c r="C53">
        <f>SUM(C9:C51)</f>
        <v>0.75869462584193503</v>
      </c>
      <c r="D53">
        <f t="shared" ref="D53:S53" si="0">SUM(D9:D51)</f>
        <v>5.0240349716207975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0.44202208636008389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6.2247516838228165</v>
      </c>
    </row>
    <row r="54" spans="1:20" x14ac:dyDescent="0.25">
      <c r="A54" t="s">
        <v>50</v>
      </c>
      <c r="B54" t="s">
        <v>31</v>
      </c>
      <c r="C54">
        <f>C53/$B$6</f>
        <v>3.0347785033677401</v>
      </c>
      <c r="D54">
        <f t="shared" ref="D54:S54" si="1">D53/$B$6</f>
        <v>20.09613988648319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1.7680883454403356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24.899006735291266</v>
      </c>
    </row>
    <row r="55" spans="1:20" x14ac:dyDescent="0.25">
      <c r="A55" t="s">
        <v>50</v>
      </c>
      <c r="B55" t="s">
        <v>51</v>
      </c>
      <c r="C55">
        <f>C54/$T54</f>
        <v>0.12188351670535984</v>
      </c>
      <c r="D55">
        <f t="shared" ref="D55:S55" si="2">D54/$T54</f>
        <v>0.80710608660543048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7.1010396689209651E-2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52</v>
      </c>
    </row>
    <row r="2" spans="1:19" x14ac:dyDescent="0.25">
      <c r="A2" s="5" t="s">
        <v>53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Inventaire'!C9*$B9</f>
        <v>0.60000000000000009</v>
      </c>
      <c r="D9" s="7">
        <f>'Protocole Inventaire'!D9*$B9</f>
        <v>2.4000000000000004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0.2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Inventaire'!C10*$B10</f>
        <v>0</v>
      </c>
      <c r="D10" s="8">
        <f>'Protocole Inventaire'!D10*$B10</f>
        <v>2.6999999999999997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0.3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Inventaire'!C11*$B11</f>
        <v>0</v>
      </c>
      <c r="D11" s="8">
        <f>'Protocole Inventaire'!D11*$B11</f>
        <v>1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0.5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Inventaire'!C12*$B12</f>
        <v>0</v>
      </c>
      <c r="D12" s="8">
        <f>'Protocole Inventaire'!D12*$B12</f>
        <v>3.2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2.4000000000000004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Inventaire'!C13*$B13</f>
        <v>0</v>
      </c>
      <c r="D13" s="8">
        <f>'Protocole Inventaire'!D13*$B13</f>
        <v>12.100000000000001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Inventaire'!C14*$B14</f>
        <v>1.4</v>
      </c>
      <c r="D14" s="8">
        <f>'Protocole Inventaire'!D14*$B14</f>
        <v>9.7999999999999989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1.4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Inventaire'!C15*$B15</f>
        <v>4.7</v>
      </c>
      <c r="D15" s="8">
        <f>'Protocole Inventaire'!D15*$B15</f>
        <v>14.100000000000001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Inventaire'!C16*$B16</f>
        <v>2.1</v>
      </c>
      <c r="D16" s="8">
        <f>'Protocole Inventaire'!D16*$B16</f>
        <v>2.1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Inventaire'!C17*$B17</f>
        <v>0</v>
      </c>
      <c r="D17" s="8">
        <f>'Protocole Inventaire'!D17*$B17</f>
        <v>7.5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Inventaire'!C18*$B18</f>
        <v>0</v>
      </c>
      <c r="D18" s="8">
        <f>'Protocole Inventaire'!D18*$B18</f>
        <v>11.8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Inventaire'!C19*$B19</f>
        <v>3.3</v>
      </c>
      <c r="D19" s="8">
        <f>'Protocole Inventaire'!D19*$B19</f>
        <v>3.3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Inventaire'!C20*$B20</f>
        <v>0</v>
      </c>
      <c r="D20" s="8">
        <f>'Protocole Inventaire'!D20*$B20</f>
        <v>3.8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54</v>
      </c>
      <c r="B53" t="s">
        <v>2</v>
      </c>
      <c r="C53">
        <f>SUM(C9:C51)</f>
        <v>12.100000000000001</v>
      </c>
      <c r="D53">
        <f t="shared" ref="D53:S53" si="0">SUM(D9:D51)</f>
        <v>73.8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4.8000000000000007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90.7</v>
      </c>
    </row>
    <row r="54" spans="1:20" x14ac:dyDescent="0.25">
      <c r="A54" t="s">
        <v>54</v>
      </c>
      <c r="B54" t="s">
        <v>31</v>
      </c>
      <c r="C54">
        <f>C53/$B$6</f>
        <v>48.400000000000006</v>
      </c>
      <c r="D54">
        <f t="shared" ref="D54:S54" si="1">D53/$B$6</f>
        <v>295.2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19.200000000000003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362.8</v>
      </c>
    </row>
    <row r="55" spans="1:20" x14ac:dyDescent="0.25">
      <c r="A55" t="s">
        <v>54</v>
      </c>
      <c r="B55" t="s">
        <v>51</v>
      </c>
      <c r="C55">
        <f>C54/$T54</f>
        <v>0.13340683572216097</v>
      </c>
      <c r="D55">
        <f t="shared" ref="D55:S55" si="2">D54/$T54</f>
        <v>0.81367144432194038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5.2921719955898575E-2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Currat Alexandre</cp:lastModifiedBy>
  <dcterms:created xsi:type="dcterms:W3CDTF">2022-03-10T11:48:40Z</dcterms:created>
  <dcterms:modified xsi:type="dcterms:W3CDTF">2024-08-13T07:19:21Z</dcterms:modified>
</cp:coreProperties>
</file>