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900 Géo\0910 Géodonnées\0913 Stagiaires_civilistes\GillesMaire\Placettes témoins correction\06 La Neuve Vie\2021-2024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O30" i="5"/>
  <c r="D30" i="5"/>
  <c r="P30" i="5"/>
  <c r="Q30" i="5"/>
  <c r="E30" i="5"/>
  <c r="F30" i="5"/>
  <c r="R30" i="5"/>
  <c r="H30" i="5"/>
  <c r="L30" i="5"/>
  <c r="G30" i="5"/>
  <c r="S30" i="5"/>
  <c r="I30" i="5"/>
  <c r="K30" i="5"/>
  <c r="J30" i="5"/>
  <c r="N30" i="5"/>
  <c r="M30" i="5"/>
  <c r="G34" i="6"/>
  <c r="S34" i="6"/>
  <c r="H34" i="6"/>
  <c r="I34" i="6"/>
  <c r="J34" i="6"/>
  <c r="K34" i="6"/>
  <c r="L34" i="6"/>
  <c r="M34" i="6"/>
  <c r="N34" i="6"/>
  <c r="O34" i="6"/>
  <c r="C34" i="6"/>
  <c r="D34" i="6"/>
  <c r="P34" i="6"/>
  <c r="R34" i="6"/>
  <c r="E34" i="6"/>
  <c r="Q34" i="6"/>
  <c r="F34" i="6"/>
  <c r="E32" i="5"/>
  <c r="Q32" i="5"/>
  <c r="F32" i="5"/>
  <c r="R32" i="5"/>
  <c r="G32" i="5"/>
  <c r="S32" i="5"/>
  <c r="N32" i="5"/>
  <c r="O32" i="5"/>
  <c r="H32" i="5"/>
  <c r="I32" i="5"/>
  <c r="J32" i="5"/>
  <c r="M32" i="5"/>
  <c r="K32" i="5"/>
  <c r="L32" i="5"/>
  <c r="C32" i="5"/>
  <c r="D32" i="5"/>
  <c r="P32" i="5"/>
  <c r="C30" i="6"/>
  <c r="O30" i="6"/>
  <c r="D30" i="6"/>
  <c r="F30" i="6"/>
  <c r="R30" i="6"/>
  <c r="S30" i="6"/>
  <c r="H30" i="6"/>
  <c r="G30" i="6"/>
  <c r="I30" i="6"/>
  <c r="J30" i="6"/>
  <c r="K30" i="6"/>
  <c r="L30" i="6"/>
  <c r="P30" i="6"/>
  <c r="E30" i="6"/>
  <c r="M30" i="6"/>
  <c r="Q30" i="6"/>
  <c r="N30" i="6"/>
  <c r="J31" i="5"/>
  <c r="K31" i="5"/>
  <c r="F31" i="5"/>
  <c r="L31" i="5"/>
  <c r="H31" i="5"/>
  <c r="M31" i="5"/>
  <c r="N31" i="5"/>
  <c r="C31" i="5"/>
  <c r="O31" i="5"/>
  <c r="R31" i="5"/>
  <c r="G31" i="5"/>
  <c r="D31" i="5"/>
  <c r="P31" i="5"/>
  <c r="S31" i="5"/>
  <c r="E31" i="5"/>
  <c r="Q31" i="5"/>
  <c r="I31" i="5"/>
  <c r="L33" i="5"/>
  <c r="M33" i="5"/>
  <c r="N33" i="5"/>
  <c r="H33" i="5"/>
  <c r="C33" i="5"/>
  <c r="O33" i="5"/>
  <c r="P33" i="5"/>
  <c r="E33" i="5"/>
  <c r="Q33" i="5"/>
  <c r="D33" i="5"/>
  <c r="F33" i="5"/>
  <c r="R33" i="5"/>
  <c r="J33" i="5"/>
  <c r="G33" i="5"/>
  <c r="S33" i="5"/>
  <c r="I33" i="5"/>
  <c r="K33" i="5"/>
  <c r="J31" i="6"/>
  <c r="L31" i="6"/>
  <c r="M31" i="6"/>
  <c r="N31" i="6"/>
  <c r="C31" i="6"/>
  <c r="O31" i="6"/>
  <c r="D31" i="6"/>
  <c r="P31" i="6"/>
  <c r="E31" i="6"/>
  <c r="Q31" i="6"/>
  <c r="R31" i="6"/>
  <c r="F31" i="6"/>
  <c r="G31" i="6"/>
  <c r="S31" i="6"/>
  <c r="H31" i="6"/>
  <c r="I31" i="6"/>
  <c r="K31" i="6"/>
  <c r="G34" i="5"/>
  <c r="S34" i="5"/>
  <c r="H34" i="5"/>
  <c r="I34" i="5"/>
  <c r="O34" i="5"/>
  <c r="D34" i="5"/>
  <c r="J34" i="5"/>
  <c r="K34" i="5"/>
  <c r="L34" i="5"/>
  <c r="E34" i="5"/>
  <c r="Q34" i="5"/>
  <c r="M34" i="5"/>
  <c r="N34" i="5"/>
  <c r="C34" i="5"/>
  <c r="F34" i="5"/>
  <c r="R34" i="5"/>
  <c r="P34" i="5"/>
  <c r="E32" i="6"/>
  <c r="Q32" i="6"/>
  <c r="F32" i="6"/>
  <c r="G32" i="6"/>
  <c r="H32" i="6"/>
  <c r="J32" i="6"/>
  <c r="I32" i="6"/>
  <c r="K32" i="6"/>
  <c r="L32" i="6"/>
  <c r="M32" i="6"/>
  <c r="N32" i="6"/>
  <c r="D32" i="6"/>
  <c r="R32" i="6"/>
  <c r="S32" i="6"/>
  <c r="C32" i="6"/>
  <c r="O32" i="6"/>
  <c r="P32" i="6"/>
  <c r="L33" i="6"/>
  <c r="C33" i="6"/>
  <c r="O33" i="6"/>
  <c r="P33" i="6"/>
  <c r="Q33" i="6"/>
  <c r="D33" i="6"/>
  <c r="E33" i="6"/>
  <c r="F33" i="6"/>
  <c r="R33" i="6"/>
  <c r="G33" i="6"/>
  <c r="H33" i="6"/>
  <c r="S33" i="6"/>
  <c r="I33" i="6"/>
  <c r="K33" i="6"/>
  <c r="J33" i="6"/>
  <c r="M33" i="6"/>
  <c r="N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<sst xmlns="http://schemas.openxmlformats.org/spreadsheetml/2006/main" count="155" uniqueCount="56">
  <si>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</si>
  <si>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</si>
  <si>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</si>
  <si>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</si>
  <si>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</si>
  <si>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</si>
  <si>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</si>
  <si>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</si>
  <si>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</si>
  <si>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</si>
  <si>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</si>
  <si>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</si>
  <si>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</si>
  <si>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</si>
  <si>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</si>
  <si>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</si>
  <si>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</si>
  <si>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</si>
  <si>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</si>
  <si>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</si>
  <si>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</si>
  <si>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</si>
  <si>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</si>
  <si>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</si>
  <si>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</si>
  <si>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</si>
  <si>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</si>
  <si>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</si>
  <si>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</si>
  <si>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</si>
  <si>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</si>
  <si>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</si>
  <si>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</si>
  <si>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</si>
  <si>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</si>
  <si>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</si>
  <si>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</si>
  <si>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</si>
  <si>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</si>
  <si>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</si>
  <si>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</si>
  <si>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</si>
  <si>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</si>
  <si>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</si>
  <si>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</si>
  <si>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</si>
  <si>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</si>
  <si>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</si>
  <si>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</si>
  <si>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</si>
  <si>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</si>
  <si>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</si>
  <si>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</si>
  <si>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</si>
  <si>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 xml:space="preserve">JU06 La Neuve Vie 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</si>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</sst>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S15" sqref="S15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31">
        <v>44551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1.86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29">
        <v>10</v>
      </c>
      <c r="B9" s="29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0">
        <v>14</v>
      </c>
      <c r="B10" s="30">
        <v>0.1</v>
      </c>
      <c r="C10" s="8">
        <v>5</v>
      </c>
      <c r="D10" s="8">
        <v>128</v>
      </c>
      <c r="E10" s="8"/>
      <c r="F10" s="8"/>
      <c r="G10" s="8"/>
      <c r="H10" s="8"/>
      <c r="I10" s="8">
        <v>128</v>
      </c>
      <c r="J10" s="8">
        <v>12</v>
      </c>
      <c r="K10" s="8">
        <v>20</v>
      </c>
      <c r="L10" s="8"/>
      <c r="M10" s="8">
        <v>4</v>
      </c>
      <c r="N10" s="8">
        <v>4</v>
      </c>
      <c r="O10" s="8">
        <v>1</v>
      </c>
      <c r="P10" s="8">
        <v>3</v>
      </c>
      <c r="Q10" s="8"/>
      <c r="R10" s="8"/>
      <c r="S10" s="8">
        <v>32</v>
      </c>
    </row>
    <row r="11" spans="1:19" x14ac:dyDescent="0.25">
      <c r="A11" s="30">
        <v>18</v>
      </c>
      <c r="B11" s="30">
        <v>0.2</v>
      </c>
      <c r="C11" s="8">
        <v>2</v>
      </c>
      <c r="D11" s="8">
        <v>39</v>
      </c>
      <c r="E11" s="8"/>
      <c r="F11" s="8"/>
      <c r="G11" s="8"/>
      <c r="H11" s="8"/>
      <c r="I11" s="8">
        <v>76</v>
      </c>
      <c r="J11" s="8">
        <v>20</v>
      </c>
      <c r="K11" s="8">
        <v>22</v>
      </c>
      <c r="L11" s="8"/>
      <c r="M11" s="8">
        <v>2</v>
      </c>
      <c r="N11" s="8">
        <v>3</v>
      </c>
      <c r="O11" s="8">
        <v>1</v>
      </c>
      <c r="P11" s="8">
        <v>1</v>
      </c>
      <c r="Q11" s="8"/>
      <c r="R11" s="8"/>
      <c r="S11" s="8">
        <v>15</v>
      </c>
    </row>
    <row r="12" spans="1:19" x14ac:dyDescent="0.25">
      <c r="A12" s="30">
        <v>22</v>
      </c>
      <c r="B12" s="30">
        <v>0.3</v>
      </c>
      <c r="C12" s="8">
        <v>1</v>
      </c>
      <c r="D12" s="8">
        <v>20</v>
      </c>
      <c r="E12" s="8"/>
      <c r="F12" s="8"/>
      <c r="G12" s="8"/>
      <c r="H12" s="8"/>
      <c r="I12" s="8">
        <v>83</v>
      </c>
      <c r="J12" s="8">
        <v>16</v>
      </c>
      <c r="K12" s="8">
        <v>12</v>
      </c>
      <c r="L12" s="8"/>
      <c r="M12" s="8">
        <v>5</v>
      </c>
      <c r="N12" s="8">
        <v>5</v>
      </c>
      <c r="O12" s="8">
        <v>1</v>
      </c>
      <c r="P12" s="8">
        <v>3</v>
      </c>
      <c r="Q12" s="8"/>
      <c r="R12" s="8"/>
      <c r="S12" s="8">
        <v>7</v>
      </c>
    </row>
    <row r="13" spans="1:19" x14ac:dyDescent="0.25">
      <c r="A13" s="30">
        <v>26</v>
      </c>
      <c r="B13" s="30">
        <v>0.5</v>
      </c>
      <c r="C13" s="8"/>
      <c r="D13" s="8">
        <v>16</v>
      </c>
      <c r="E13" s="8"/>
      <c r="F13" s="8"/>
      <c r="G13" s="8"/>
      <c r="H13" s="8"/>
      <c r="I13" s="8">
        <v>68</v>
      </c>
      <c r="J13" s="8">
        <v>13</v>
      </c>
      <c r="K13" s="8">
        <v>14</v>
      </c>
      <c r="L13" s="8"/>
      <c r="M13" s="8">
        <v>9</v>
      </c>
      <c r="N13" s="8">
        <v>3</v>
      </c>
      <c r="O13" s="8">
        <v>2</v>
      </c>
      <c r="P13" s="8">
        <v>3</v>
      </c>
      <c r="Q13" s="8"/>
      <c r="R13" s="8"/>
      <c r="S13" s="8">
        <v>5</v>
      </c>
    </row>
    <row r="14" spans="1:19" x14ac:dyDescent="0.25">
      <c r="A14" s="30">
        <v>30</v>
      </c>
      <c r="B14" s="30">
        <v>0.7</v>
      </c>
      <c r="C14" s="8"/>
      <c r="D14" s="8">
        <v>8</v>
      </c>
      <c r="E14" s="8"/>
      <c r="F14" s="8"/>
      <c r="G14" s="8"/>
      <c r="H14" s="8"/>
      <c r="I14" s="8">
        <v>43</v>
      </c>
      <c r="J14" s="8">
        <v>9</v>
      </c>
      <c r="K14" s="8">
        <v>6</v>
      </c>
      <c r="L14" s="8"/>
      <c r="M14" s="8">
        <v>8</v>
      </c>
      <c r="N14" s="8">
        <v>2</v>
      </c>
      <c r="O14" s="8">
        <v>1</v>
      </c>
      <c r="P14" s="8">
        <v>1</v>
      </c>
      <c r="Q14" s="8"/>
      <c r="R14" s="8"/>
      <c r="S14" s="8">
        <v>1</v>
      </c>
    </row>
    <row r="15" spans="1:19" x14ac:dyDescent="0.25">
      <c r="A15" s="30">
        <v>34</v>
      </c>
      <c r="B15" s="30">
        <v>1</v>
      </c>
      <c r="C15" s="8"/>
      <c r="D15" s="8">
        <v>2</v>
      </c>
      <c r="E15" s="8"/>
      <c r="F15" s="8"/>
      <c r="G15" s="8"/>
      <c r="H15" s="8"/>
      <c r="I15" s="8">
        <v>33</v>
      </c>
      <c r="J15" s="8">
        <v>9</v>
      </c>
      <c r="K15" s="8"/>
      <c r="L15" s="8"/>
      <c r="M15" s="8">
        <v>6</v>
      </c>
      <c r="N15" s="8">
        <v>3</v>
      </c>
      <c r="O15" s="8"/>
      <c r="P15" s="8"/>
      <c r="Q15" s="8"/>
      <c r="R15" s="8"/>
      <c r="S15" s="8"/>
    </row>
    <row r="16" spans="1:19" x14ac:dyDescent="0.25">
      <c r="A16" s="30">
        <v>38</v>
      </c>
      <c r="B16" s="30">
        <v>1.3</v>
      </c>
      <c r="C16" s="8"/>
      <c r="D16" s="8">
        <v>2</v>
      </c>
      <c r="E16" s="8"/>
      <c r="F16" s="8"/>
      <c r="G16" s="8"/>
      <c r="H16" s="8"/>
      <c r="I16" s="8">
        <v>19</v>
      </c>
      <c r="J16" s="8">
        <v>2</v>
      </c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30">
        <v>42</v>
      </c>
      <c r="B17" s="30">
        <v>1.6</v>
      </c>
      <c r="C17" s="8"/>
      <c r="D17" s="8">
        <v>2</v>
      </c>
      <c r="E17" s="8"/>
      <c r="F17" s="8"/>
      <c r="G17" s="8"/>
      <c r="H17" s="8"/>
      <c r="I17" s="8">
        <v>15</v>
      </c>
      <c r="J17" s="8"/>
      <c r="K17" s="8">
        <v>1</v>
      </c>
      <c r="L17" s="8"/>
      <c r="M17" s="8"/>
      <c r="N17" s="8">
        <v>1</v>
      </c>
      <c r="O17" s="8"/>
      <c r="P17" s="8"/>
      <c r="Q17" s="8"/>
      <c r="R17" s="8"/>
      <c r="S17" s="8"/>
    </row>
    <row r="18" spans="1:19" x14ac:dyDescent="0.25">
      <c r="A18" s="30">
        <v>46</v>
      </c>
      <c r="B18" s="30">
        <v>2</v>
      </c>
      <c r="C18" s="8"/>
      <c r="D18" s="8">
        <v>1</v>
      </c>
      <c r="E18" s="8"/>
      <c r="F18" s="8"/>
      <c r="G18" s="8"/>
      <c r="H18" s="8"/>
      <c r="I18" s="8">
        <v>7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30">
        <v>50</v>
      </c>
      <c r="B19" s="30">
        <v>2.4</v>
      </c>
      <c r="C19" s="8"/>
      <c r="D19" s="8">
        <v>2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0">
        <v>54</v>
      </c>
      <c r="B20" s="30">
        <v>2.8</v>
      </c>
      <c r="C20" s="8"/>
      <c r="D20" s="8">
        <v>1</v>
      </c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0">
        <v>58</v>
      </c>
      <c r="B21" s="30">
        <v>3.3</v>
      </c>
      <c r="C21" s="8"/>
      <c r="D21" s="8"/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0">
        <v>62</v>
      </c>
      <c r="B22" s="30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0">
        <v>66</v>
      </c>
      <c r="B23" s="30">
        <v>4.4000000000000004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0">
        <v>70</v>
      </c>
      <c r="B24" s="30">
        <v>5</v>
      </c>
      <c r="C24" s="8"/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0">
        <v>74</v>
      </c>
      <c r="B25" s="30">
        <v>5.7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0">
        <v>78</v>
      </c>
      <c r="B26" s="30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0">
        <v>82</v>
      </c>
      <c r="B27" s="30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0">
        <v>86</v>
      </c>
      <c r="B28" s="30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0">
        <v>90</v>
      </c>
      <c r="B29" s="30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0">
        <v>94</v>
      </c>
      <c r="B30" s="30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0">
        <v>98</v>
      </c>
      <c r="B31" s="30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0">
        <v>102</v>
      </c>
      <c r="B32" s="30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0">
        <v>106</v>
      </c>
      <c r="B33" s="30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0">
        <v>110</v>
      </c>
      <c r="B34" s="30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8</v>
      </c>
      <c r="D54" s="12">
        <f t="shared" ref="D54:S54" si="0">SUM(D9:D51)</f>
        <v>222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474</v>
      </c>
      <c r="J54" s="12">
        <f t="shared" si="0"/>
        <v>81</v>
      </c>
      <c r="K54" s="12">
        <f t="shared" si="0"/>
        <v>76</v>
      </c>
      <c r="L54" s="12">
        <f t="shared" si="0"/>
        <v>0</v>
      </c>
      <c r="M54" s="12">
        <f t="shared" si="0"/>
        <v>34</v>
      </c>
      <c r="N54" s="12">
        <f t="shared" si="0"/>
        <v>21</v>
      </c>
      <c r="O54" s="12">
        <f t="shared" si="0"/>
        <v>6</v>
      </c>
      <c r="P54" s="12">
        <f t="shared" ref="P54:Q54" si="2">SUM(P9:P51)</f>
        <v>11</v>
      </c>
      <c r="Q54" s="12">
        <f t="shared" si="2"/>
        <v>0</v>
      </c>
      <c r="R54" s="12">
        <f t="shared" si="0"/>
        <v>0</v>
      </c>
      <c r="S54" s="12">
        <f t="shared" si="0"/>
        <v>60</v>
      </c>
      <c r="T54" s="13">
        <f>SUM(C54:S54)</f>
        <v>993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4.3</v>
      </c>
      <c r="D55" s="20">
        <f t="shared" ref="D55:S55" si="3">ROUND(D54/$B$6, 1)</f>
        <v>119.4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254.8</v>
      </c>
      <c r="J55" s="20">
        <f t="shared" si="3"/>
        <v>43.5</v>
      </c>
      <c r="K55" s="20">
        <f t="shared" si="3"/>
        <v>40.9</v>
      </c>
      <c r="L55" s="20">
        <f t="shared" si="3"/>
        <v>0</v>
      </c>
      <c r="M55" s="20">
        <f t="shared" si="3"/>
        <v>18.3</v>
      </c>
      <c r="N55" s="20">
        <f t="shared" si="3"/>
        <v>11.3</v>
      </c>
      <c r="O55" s="20">
        <f t="shared" si="3"/>
        <v>3.2</v>
      </c>
      <c r="P55" s="20">
        <f t="shared" ref="P55:Q55" si="5">ROUND(P54/$B$6, 1)</f>
        <v>5.9</v>
      </c>
      <c r="Q55" s="20">
        <f t="shared" si="5"/>
        <v>0</v>
      </c>
      <c r="R55" s="20">
        <f t="shared" si="3"/>
        <v>0</v>
      </c>
      <c r="S55" s="20">
        <f t="shared" si="3"/>
        <v>32.299999999999997</v>
      </c>
      <c r="T55" s="21">
        <f>ROUND(SUM(C55:S55),0)</f>
        <v>534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0.17</v>
      </c>
      <c r="D56" s="22">
        <f>ROUND('Calcul surface terriere'!D53, 2)</f>
        <v>7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22.59</v>
      </c>
      <c r="J56" s="22">
        <f>ROUND('Calcul surface terriere'!J53, 2)</f>
        <v>3.67</v>
      </c>
      <c r="K56" s="22">
        <f>ROUND('Calcul surface terriere'!K53, 2)</f>
        <v>2.74</v>
      </c>
      <c r="L56" s="22">
        <f>ROUND('Calcul surface terriere'!L53, 2)</f>
        <v>0</v>
      </c>
      <c r="M56" s="22">
        <f>ROUND('Calcul surface terriere'!M53, 2)</f>
        <v>1.89</v>
      </c>
      <c r="N56" s="22">
        <f>ROUND('Calcul surface terriere'!N53, 2)</f>
        <v>1.04</v>
      </c>
      <c r="O56" s="22">
        <f>ROUND('Calcul surface terriere'!O53, 2)</f>
        <v>0.26</v>
      </c>
      <c r="P56" s="22">
        <f>ROUND('Calcul surface terriere'!P53, 2)</f>
        <v>0.42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1.48</v>
      </c>
      <c r="T56" s="23">
        <f>ROUND('Calcul surface terriere'!T53,1)</f>
        <v>41.3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0.09</v>
      </c>
      <c r="D57" s="22">
        <f>ROUND('Calcul surface terriere'!D54, 2)</f>
        <v>3.76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12.15</v>
      </c>
      <c r="J57" s="22">
        <f>ROUND('Calcul surface terriere'!J54, 2)</f>
        <v>1.97</v>
      </c>
      <c r="K57" s="22">
        <f>ROUND('Calcul surface terriere'!K54, 2)</f>
        <v>1.47</v>
      </c>
      <c r="L57" s="22">
        <f>ROUND('Calcul surface terriere'!L54, 2)</f>
        <v>0</v>
      </c>
      <c r="M57" s="22">
        <f>ROUND('Calcul surface terriere'!M54, 2)</f>
        <v>1.02</v>
      </c>
      <c r="N57" s="22">
        <f>ROUND('Calcul surface terriere'!N54, 2)</f>
        <v>0.56000000000000005</v>
      </c>
      <c r="O57" s="22">
        <f>ROUND('Calcul surface terriere'!O54, 2)</f>
        <v>0.14000000000000001</v>
      </c>
      <c r="P57" s="22">
        <f>ROUND('Calcul surface terriere'!P54, 2)</f>
        <v>0.22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0.79</v>
      </c>
      <c r="T57" s="23">
        <f>ROUND('Calcul surface terriere'!T54, 1)</f>
        <v>22.2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0</v>
      </c>
      <c r="D58" s="24">
        <f>ROUND(100 * 'Calcul surface terriere'!D55,0)</f>
        <v>17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55</v>
      </c>
      <c r="J58" s="24">
        <f>ROUND(100 * 'Calcul surface terriere'!J55,0)</f>
        <v>9</v>
      </c>
      <c r="K58" s="24">
        <f>ROUND(100 * 'Calcul surface terriere'!K55,0)</f>
        <v>7</v>
      </c>
      <c r="L58" s="24">
        <f>ROUND(100 * 'Calcul surface terriere'!L55,0)</f>
        <v>0</v>
      </c>
      <c r="M58" s="24">
        <f>ROUND(100 * 'Calcul surface terriere'!M55,0)</f>
        <v>5</v>
      </c>
      <c r="N58" s="24">
        <f>ROUND(100 * 'Calcul surface terriere'!N55,0)</f>
        <v>3</v>
      </c>
      <c r="O58" s="24">
        <f>ROUND(100 * 'Calcul surface terriere'!O55,0)</f>
        <v>1</v>
      </c>
      <c r="P58" s="24">
        <f>ROUND(100 * 'Calcul surface terriere'!P55,0)</f>
        <v>1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4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1.2</v>
      </c>
      <c r="D59" s="26">
        <f>ROUND('Calcul volume sur pied'!D53, 1)</f>
        <v>62.6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218.8</v>
      </c>
      <c r="J59" s="26">
        <f>ROUND('Calcul volume sur pied'!J53, 1)</f>
        <v>34.4</v>
      </c>
      <c r="K59" s="26">
        <f>ROUND('Calcul volume sur pied'!K53, 1)</f>
        <v>24.1</v>
      </c>
      <c r="L59" s="26">
        <f>ROUND('Calcul volume sur pied'!L53, 1)</f>
        <v>0</v>
      </c>
      <c r="M59" s="26">
        <f>ROUND('Calcul volume sur pied'!M53, 1)</f>
        <v>18.399999999999999</v>
      </c>
      <c r="N59" s="26">
        <f>ROUND('Calcul volume sur pied'!N53, 1)</f>
        <v>10</v>
      </c>
      <c r="O59" s="26">
        <f>ROUND('Calcul volume sur pied'!O53, 1)</f>
        <v>2.2999999999999998</v>
      </c>
      <c r="P59" s="26">
        <f>ROUND('Calcul volume sur pied'!P53, 1)</f>
        <v>3.6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11.5</v>
      </c>
      <c r="T59" s="27">
        <f>ROUND('Calcul volume sur pied'!T53, 0)</f>
        <v>387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0.6</v>
      </c>
      <c r="D60" s="26">
        <f>ROUND('Calcul volume sur pied'!D54, 1)</f>
        <v>33.700000000000003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117.6</v>
      </c>
      <c r="J60" s="26">
        <f>ROUND('Calcul volume sur pied'!J54, 1)</f>
        <v>18.5</v>
      </c>
      <c r="K60" s="26">
        <f>ROUND('Calcul volume sur pied'!K54, 1)</f>
        <v>13</v>
      </c>
      <c r="L60" s="26">
        <f>ROUND('Calcul volume sur pied'!L54, 1)</f>
        <v>0</v>
      </c>
      <c r="M60" s="26">
        <f>ROUND('Calcul volume sur pied'!M54, 1)</f>
        <v>9.9</v>
      </c>
      <c r="N60" s="26">
        <f>ROUND('Calcul volume sur pied'!N54, 1)</f>
        <v>5.4</v>
      </c>
      <c r="O60" s="26">
        <f>ROUND('Calcul volume sur pied'!O54, 1)</f>
        <v>1.2</v>
      </c>
      <c r="P60" s="26">
        <f>ROUND('Calcul volume sur pied'!P54, 1)</f>
        <v>1.9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6.2</v>
      </c>
      <c r="T60" s="27">
        <f>ROUND('Calcul volume sur pied'!T54, 0)</f>
        <v>208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0</v>
      </c>
      <c r="D61" s="24">
        <f>ROUND(100 * 'Calcul volume sur pied'!D55, 0)</f>
        <v>16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57</v>
      </c>
      <c r="J61" s="24">
        <f>ROUND(100 * 'Calcul volume sur pied'!J55, 0)</f>
        <v>9</v>
      </c>
      <c r="K61" s="24">
        <f>ROUND(100 * 'Calcul volume sur pied'!K55, 0)</f>
        <v>6</v>
      </c>
      <c r="L61" s="24">
        <f>ROUND(100 * 'Calcul volume sur pied'!L55, 0)</f>
        <v>0</v>
      </c>
      <c r="M61" s="24">
        <f>ROUND(100 * 'Calcul volume sur pied'!M55, 0)</f>
        <v>5</v>
      </c>
      <c r="N61" s="24">
        <f>ROUND(100 * 'Calcul volume sur pied'!N55, 0)</f>
        <v>3</v>
      </c>
      <c r="O61" s="24">
        <f>ROUND(100 * 'Calcul volume sur pied'!O55, 0)</f>
        <v>1</v>
      </c>
      <c r="P61" s="24">
        <f>ROUND(100 * 'Calcul volume sur pied'!P55, 0)</f>
        <v>1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3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1.86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2.6881720430107525</v>
      </c>
      <c r="D10" s="8">
        <f>'Protocole Inventaire'!D10/$B$6</f>
        <v>68.817204301075265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68.817204301075265</v>
      </c>
      <c r="J10" s="8">
        <f>'Protocole Inventaire'!J10/$B$6</f>
        <v>6.4516129032258061</v>
      </c>
      <c r="K10" s="8">
        <f>'Protocole Inventaire'!K10/$B$6</f>
        <v>10.75268817204301</v>
      </c>
      <c r="L10" s="8">
        <f>'Protocole Inventaire'!L10/$B$6</f>
        <v>0</v>
      </c>
      <c r="M10" s="8">
        <f>'Protocole Inventaire'!M10/$B$6</f>
        <v>2.150537634408602</v>
      </c>
      <c r="N10" s="8">
        <f>'Protocole Inventaire'!N10/$B$6</f>
        <v>2.150537634408602</v>
      </c>
      <c r="O10" s="8">
        <f>'Protocole Inventaire'!O10/$B$6</f>
        <v>0.5376344086021505</v>
      </c>
      <c r="P10" s="8">
        <f>'Protocole Inventaire'!P10/$B$6</f>
        <v>1.6129032258064515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17.204301075268816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1.075268817204301</v>
      </c>
      <c r="D11" s="8">
        <f>'Protocole Inventaire'!D11/$B$6</f>
        <v>20.967741935483868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40.86021505376344</v>
      </c>
      <c r="J11" s="8">
        <f>'Protocole Inventaire'!J11/$B$6</f>
        <v>10.75268817204301</v>
      </c>
      <c r="K11" s="8">
        <f>'Protocole Inventaire'!K11/$B$6</f>
        <v>11.827956989247312</v>
      </c>
      <c r="L11" s="8">
        <f>'Protocole Inventaire'!L11/$B$6</f>
        <v>0</v>
      </c>
      <c r="M11" s="8">
        <f>'Protocole Inventaire'!M11/$B$6</f>
        <v>1.075268817204301</v>
      </c>
      <c r="N11" s="8">
        <f>'Protocole Inventaire'!N11/$B$6</f>
        <v>1.6129032258064515</v>
      </c>
      <c r="O11" s="8">
        <f>'Protocole Inventaire'!O11/$B$6</f>
        <v>0.5376344086021505</v>
      </c>
      <c r="P11" s="8">
        <f>'Protocole Inventaire'!P11/$B$6</f>
        <v>0.5376344086021505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8.064516129032258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0.5376344086021505</v>
      </c>
      <c r="D12" s="8">
        <f>'Protocole Inventaire'!D12/$B$6</f>
        <v>10.75268817204301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44.623655913978489</v>
      </c>
      <c r="J12" s="8">
        <f>'Protocole Inventaire'!J12/$B$6</f>
        <v>8.6021505376344081</v>
      </c>
      <c r="K12" s="8">
        <f>'Protocole Inventaire'!K12/$B$6</f>
        <v>6.4516129032258061</v>
      </c>
      <c r="L12" s="8">
        <f>'Protocole Inventaire'!L12/$B$6</f>
        <v>0</v>
      </c>
      <c r="M12" s="8">
        <f>'Protocole Inventaire'!M12/$B$6</f>
        <v>2.6881720430107525</v>
      </c>
      <c r="N12" s="8">
        <f>'Protocole Inventaire'!N12/$B$6</f>
        <v>2.6881720430107525</v>
      </c>
      <c r="O12" s="8">
        <f>'Protocole Inventaire'!O12/$B$6</f>
        <v>0.5376344086021505</v>
      </c>
      <c r="P12" s="8">
        <f>'Protocole Inventaire'!P12/$B$6</f>
        <v>1.6129032258064515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3.7634408602150535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0</v>
      </c>
      <c r="D13" s="8">
        <f>'Protocole Inventaire'!D13/$B$6</f>
        <v>8.6021505376344081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36.559139784946233</v>
      </c>
      <c r="J13" s="8">
        <f>'Protocole Inventaire'!J13/$B$6</f>
        <v>6.989247311827957</v>
      </c>
      <c r="K13" s="8">
        <f>'Protocole Inventaire'!K13/$B$6</f>
        <v>7.5268817204301071</v>
      </c>
      <c r="L13" s="8">
        <f>'Protocole Inventaire'!L13/$B$6</f>
        <v>0</v>
      </c>
      <c r="M13" s="8">
        <f>'Protocole Inventaire'!M13/$B$6</f>
        <v>4.838709677419355</v>
      </c>
      <c r="N13" s="8">
        <f>'Protocole Inventaire'!N13/$B$6</f>
        <v>1.6129032258064515</v>
      </c>
      <c r="O13" s="8">
        <f>'Protocole Inventaire'!O13/$B$6</f>
        <v>1.075268817204301</v>
      </c>
      <c r="P13" s="8">
        <f>'Protocole Inventaire'!P13/$B$6</f>
        <v>1.6129032258064515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2.6881720430107525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0</v>
      </c>
      <c r="D14" s="8">
        <f>'Protocole Inventaire'!D14/$B$6</f>
        <v>4.301075268817204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23.118279569892472</v>
      </c>
      <c r="J14" s="8">
        <f>'Protocole Inventaire'!J14/$B$6</f>
        <v>4.838709677419355</v>
      </c>
      <c r="K14" s="8">
        <f>'Protocole Inventaire'!K14/$B$6</f>
        <v>3.225806451612903</v>
      </c>
      <c r="L14" s="8">
        <f>'Protocole Inventaire'!L14/$B$6</f>
        <v>0</v>
      </c>
      <c r="M14" s="8">
        <f>'Protocole Inventaire'!M14/$B$6</f>
        <v>4.301075268817204</v>
      </c>
      <c r="N14" s="8">
        <f>'Protocole Inventaire'!N14/$B$6</f>
        <v>1.075268817204301</v>
      </c>
      <c r="O14" s="8">
        <f>'Protocole Inventaire'!O14/$B$6</f>
        <v>0.5376344086021505</v>
      </c>
      <c r="P14" s="8">
        <f>'Protocole Inventaire'!P14/$B$6</f>
        <v>0.5376344086021505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0.5376344086021505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0</v>
      </c>
      <c r="D15" s="8">
        <f>'Protocole Inventaire'!D15/$B$6</f>
        <v>1.075268817204301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17.741935483870968</v>
      </c>
      <c r="J15" s="8">
        <f>'Protocole Inventaire'!J15/$B$6</f>
        <v>4.838709677419355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3.225806451612903</v>
      </c>
      <c r="N15" s="8">
        <f>'Protocole Inventaire'!N15/$B$6</f>
        <v>1.6129032258064515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0</v>
      </c>
      <c r="D16" s="8">
        <f>'Protocole Inventaire'!D16/$B$6</f>
        <v>1.075268817204301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10.21505376344086</v>
      </c>
      <c r="J16" s="8">
        <f>'Protocole Inventaire'!J16/$B$6</f>
        <v>1.075268817204301</v>
      </c>
      <c r="K16" s="8">
        <f>'Protocole Inventaire'!K16/$B$6</f>
        <v>0.5376344086021505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0</v>
      </c>
      <c r="D17" s="8">
        <f>'Protocole Inventaire'!D17/$B$6</f>
        <v>1.075268817204301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8.064516129032258</v>
      </c>
      <c r="J17" s="8">
        <f>'Protocole Inventaire'!J17/$B$6</f>
        <v>0</v>
      </c>
      <c r="K17" s="8">
        <f>'Protocole Inventaire'!K17/$B$6</f>
        <v>0.5376344086021505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0.5376344086021505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0</v>
      </c>
      <c r="D18" s="8">
        <f>'Protocole Inventaire'!D18/$B$6</f>
        <v>0.5376344086021505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3.7634408602150535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0</v>
      </c>
      <c r="D19" s="8">
        <f>'Protocole Inventaire'!D19/$B$6</f>
        <v>1.075268817204301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0</v>
      </c>
      <c r="D20" s="8">
        <f>'Protocole Inventaire'!D20/$B$6</f>
        <v>0.5376344086021505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0.5376344086021505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0.5376344086021505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0.5376344086021505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1.86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7.6969020012949946E-2</v>
      </c>
      <c r="D10" s="8">
        <f>'Protocole Inventaire'!D10*($A10/200)^2*PI()</f>
        <v>1.9704069123315184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1.9704069123315184</v>
      </c>
      <c r="J10" s="8">
        <f>'Protocole Inventaire'!J10*($A10/200)^2*PI()</f>
        <v>0.18472564803107985</v>
      </c>
      <c r="K10" s="8">
        <f>'Protocole Inventaire'!K10*($A10/200)^2*PI()</f>
        <v>0.30787608005179978</v>
      </c>
      <c r="L10" s="8">
        <f>'Protocole Inventaire'!L10*($A10/200)^2*PI()</f>
        <v>0</v>
      </c>
      <c r="M10" s="8">
        <f>'Protocole Inventaire'!M10*($A10/200)^2*PI()</f>
        <v>6.1575216010359951E-2</v>
      </c>
      <c r="N10" s="8">
        <f>'Protocole Inventaire'!N10*($A10/200)^2*PI()</f>
        <v>6.1575216010359951E-2</v>
      </c>
      <c r="O10" s="8">
        <f>'Protocole Inventaire'!O10*($A10/200)^2*PI()</f>
        <v>1.5393804002589988E-2</v>
      </c>
      <c r="P10" s="8">
        <f>'Protocole Inventaire'!P10*($A10/200)^2*PI()</f>
        <v>4.6181412007769963E-2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0.49260172808287961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5.0893800988154644E-2</v>
      </c>
      <c r="D11" s="8">
        <f>'Protocole Inventaire'!D11*($A11/200)^2*PI()</f>
        <v>0.99242911926901556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1.9339644375498763</v>
      </c>
      <c r="J11" s="8">
        <f>'Protocole Inventaire'!J11*($A11/200)^2*PI()</f>
        <v>0.50893800988154636</v>
      </c>
      <c r="K11" s="8">
        <f>'Protocole Inventaire'!K11*($A11/200)^2*PI()</f>
        <v>0.55983181086970113</v>
      </c>
      <c r="L11" s="8">
        <f>'Protocole Inventaire'!L11*($A11/200)^2*PI()</f>
        <v>0</v>
      </c>
      <c r="M11" s="8">
        <f>'Protocole Inventaire'!M11*($A11/200)^2*PI()</f>
        <v>5.0893800988154644E-2</v>
      </c>
      <c r="N11" s="8">
        <f>'Protocole Inventaire'!N11*($A11/200)^2*PI()</f>
        <v>7.6340701482231973E-2</v>
      </c>
      <c r="O11" s="8">
        <f>'Protocole Inventaire'!O11*($A11/200)^2*PI()</f>
        <v>2.5446900494077322E-2</v>
      </c>
      <c r="P11" s="8">
        <f>'Protocole Inventaire'!P11*($A11/200)^2*PI()</f>
        <v>2.5446900494077322E-2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0.38170350741115988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3.8013271108436497E-2</v>
      </c>
      <c r="D12" s="8">
        <f>'Protocole Inventaire'!D12*($A12/200)^2*PI()</f>
        <v>0.76026542216872994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3.1551015020002291</v>
      </c>
      <c r="J12" s="8">
        <f>'Protocole Inventaire'!J12*($A12/200)^2*PI()</f>
        <v>0.60821233773498395</v>
      </c>
      <c r="K12" s="8">
        <f>'Protocole Inventaire'!K12*($A12/200)^2*PI()</f>
        <v>0.45615925330123797</v>
      </c>
      <c r="L12" s="8">
        <f>'Protocole Inventaire'!L12*($A12/200)^2*PI()</f>
        <v>0</v>
      </c>
      <c r="M12" s="8">
        <f>'Protocole Inventaire'!M12*($A12/200)^2*PI()</f>
        <v>0.19006635554218249</v>
      </c>
      <c r="N12" s="8">
        <f>'Protocole Inventaire'!N12*($A12/200)^2*PI()</f>
        <v>0.19006635554218249</v>
      </c>
      <c r="O12" s="8">
        <f>'Protocole Inventaire'!O12*($A12/200)^2*PI()</f>
        <v>3.8013271108436497E-2</v>
      </c>
      <c r="P12" s="8">
        <f>'Protocole Inventaire'!P12*($A12/200)^2*PI()</f>
        <v>0.11403981332530949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0.26609289775905548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</v>
      </c>
      <c r="D13" s="8">
        <f>'Protocole Inventaire'!D13*($A13/200)^2*PI()</f>
        <v>0.8494866535306802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3.610318277505391</v>
      </c>
      <c r="J13" s="8">
        <f>'Protocole Inventaire'!J13*($A13/200)^2*PI()</f>
        <v>0.69020790599367765</v>
      </c>
      <c r="K13" s="8">
        <f>'Protocole Inventaire'!K13*($A13/200)^2*PI()</f>
        <v>0.7433008218393452</v>
      </c>
      <c r="L13" s="8">
        <f>'Protocole Inventaire'!L13*($A13/200)^2*PI()</f>
        <v>0</v>
      </c>
      <c r="M13" s="8">
        <f>'Protocole Inventaire'!M13*($A13/200)^2*PI()</f>
        <v>0.4778362426110076</v>
      </c>
      <c r="N13" s="8">
        <f>'Protocole Inventaire'!N13*($A13/200)^2*PI()</f>
        <v>0.15927874753700255</v>
      </c>
      <c r="O13" s="8">
        <f>'Protocole Inventaire'!O13*($A13/200)^2*PI()</f>
        <v>0.10618583169133503</v>
      </c>
      <c r="P13" s="8">
        <f>'Protocole Inventaire'!P13*($A13/200)^2*PI()</f>
        <v>0.15927874753700255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0.26546457922833755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</v>
      </c>
      <c r="D14" s="8">
        <f>'Protocole Inventaire'!D14*($A14/200)^2*PI()</f>
        <v>0.56548667764616278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3.0394908923481245</v>
      </c>
      <c r="J14" s="8">
        <f>'Protocole Inventaire'!J14*($A14/200)^2*PI()</f>
        <v>0.63617251235193306</v>
      </c>
      <c r="K14" s="8">
        <f>'Protocole Inventaire'!K14*($A14/200)^2*PI()</f>
        <v>0.42411500823462212</v>
      </c>
      <c r="L14" s="8">
        <f>'Protocole Inventaire'!L14*($A14/200)^2*PI()</f>
        <v>0</v>
      </c>
      <c r="M14" s="8">
        <f>'Protocole Inventaire'!M14*($A14/200)^2*PI()</f>
        <v>0.56548667764616278</v>
      </c>
      <c r="N14" s="8">
        <f>'Protocole Inventaire'!N14*($A14/200)^2*PI()</f>
        <v>0.1413716694115407</v>
      </c>
      <c r="O14" s="8">
        <f>'Protocole Inventaire'!O14*($A14/200)^2*PI()</f>
        <v>7.0685834705770348E-2</v>
      </c>
      <c r="P14" s="8">
        <f>'Protocole Inventaire'!P14*($A14/200)^2*PI()</f>
        <v>7.0685834705770348E-2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7.0685834705770348E-2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</v>
      </c>
      <c r="D15" s="8">
        <f>'Protocole Inventaire'!D15*($A15/200)^2*PI()</f>
        <v>0.18158405537749009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2.9961369137285865</v>
      </c>
      <c r="J15" s="8">
        <f>'Protocole Inventaire'!J15*($A15/200)^2*PI()</f>
        <v>0.8171282491987053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0.54475216613247024</v>
      </c>
      <c r="N15" s="8">
        <f>'Protocole Inventaire'!N15*($A15/200)^2*PI()</f>
        <v>0.27237608306623512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</v>
      </c>
      <c r="D16" s="8">
        <f>'Protocole Inventaire'!D16*($A16/200)^2*PI()</f>
        <v>0.22682298958918307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2.1548184010972391</v>
      </c>
      <c r="J16" s="8">
        <f>'Protocole Inventaire'!J16*($A16/200)^2*PI()</f>
        <v>0.22682298958918307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</v>
      </c>
      <c r="D17" s="8">
        <f>'Protocole Inventaire'!D17*($A17/200)^2*PI()</f>
        <v>0.27708847204661974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2.0781635403496477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0.13854423602330987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1.1633317596243005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</v>
      </c>
      <c r="D19" s="8">
        <f>'Protocole Inventaire'!D19*($A19/200)^2*PI()</f>
        <v>0.39269908169872414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</v>
      </c>
      <c r="D20" s="8">
        <f>'Protocole Inventaire'!D20*($A20/200)^2*PI()</f>
        <v>0.22902210444669593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0.38484510006474959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0.16587609210954107</v>
      </c>
      <c r="D53">
        <f t="shared" ref="D53:S53" si="0">SUM(D9:D51)</f>
        <v>6.9963268395444702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22.594962683148509</v>
      </c>
      <c r="J53">
        <f t="shared" si="0"/>
        <v>3.6722076527811089</v>
      </c>
      <c r="K53">
        <f t="shared" si="0"/>
        <v>2.7432387051146079</v>
      </c>
      <c r="L53">
        <f t="shared" si="0"/>
        <v>0</v>
      </c>
      <c r="M53">
        <f t="shared" si="0"/>
        <v>1.8906104589303379</v>
      </c>
      <c r="N53">
        <f t="shared" si="0"/>
        <v>1.0395530090728626</v>
      </c>
      <c r="O53">
        <f t="shared" si="0"/>
        <v>0.25572564200220915</v>
      </c>
      <c r="P53">
        <f t="shared" si="0"/>
        <v>0.41563270806992964</v>
      </c>
      <c r="Q53">
        <f t="shared" si="0"/>
        <v>0</v>
      </c>
      <c r="R53">
        <f t="shared" si="0"/>
        <v>0</v>
      </c>
      <c r="S53">
        <f t="shared" si="0"/>
        <v>1.4765485471872029</v>
      </c>
      <c r="T53">
        <f>SUM(C53:S53)</f>
        <v>41.250682337960775</v>
      </c>
    </row>
    <row r="54" spans="1:20" x14ac:dyDescent="0.25">
      <c r="A54" t="s">
        <v>49</v>
      </c>
      <c r="B54" t="s">
        <v>30</v>
      </c>
      <c r="C54">
        <f>C53/$B$6</f>
        <v>8.9180694682548953E-2</v>
      </c>
      <c r="D54">
        <f t="shared" ref="D54:S54" si="1">D53/$B$6</f>
        <v>3.7614660427658442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12.147829399542209</v>
      </c>
      <c r="J54">
        <f t="shared" si="1"/>
        <v>1.9743051896672628</v>
      </c>
      <c r="K54">
        <f t="shared" si="1"/>
        <v>1.4748595188788214</v>
      </c>
      <c r="L54">
        <f t="shared" si="1"/>
        <v>0</v>
      </c>
      <c r="M54">
        <f t="shared" si="1"/>
        <v>1.0164572359840525</v>
      </c>
      <c r="N54">
        <f t="shared" si="1"/>
        <v>0.5588994672434745</v>
      </c>
      <c r="O54">
        <f t="shared" si="1"/>
        <v>0.13748690430226299</v>
      </c>
      <c r="P54">
        <f t="shared" si="1"/>
        <v>0.22345844519888688</v>
      </c>
      <c r="Q54">
        <f t="shared" si="1"/>
        <v>0</v>
      </c>
      <c r="R54">
        <f t="shared" si="1"/>
        <v>0</v>
      </c>
      <c r="S54">
        <f t="shared" si="1"/>
        <v>0.79384330493935629</v>
      </c>
      <c r="T54">
        <f>SUM(C54:S54)</f>
        <v>22.177786203204725</v>
      </c>
    </row>
    <row r="55" spans="1:20" x14ac:dyDescent="0.25">
      <c r="A55" t="s">
        <v>49</v>
      </c>
      <c r="B55" t="s">
        <v>50</v>
      </c>
      <c r="C55">
        <f>C54/$T54</f>
        <v>4.021172080271123E-3</v>
      </c>
      <c r="D55">
        <f t="shared" ref="D55:S55" si="2">D54/$T54</f>
        <v>0.16960511785537488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0.54774761052511312</v>
      </c>
      <c r="J55">
        <f t="shared" si="2"/>
        <v>8.9021743269487044E-2</v>
      </c>
      <c r="K55">
        <f t="shared" si="2"/>
        <v>6.6501656448726243E-2</v>
      </c>
      <c r="L55">
        <f t="shared" si="2"/>
        <v>0</v>
      </c>
      <c r="M55">
        <f t="shared" si="2"/>
        <v>4.5832222687635649E-2</v>
      </c>
      <c r="N55">
        <f t="shared" si="2"/>
        <v>2.5200868207608234E-2</v>
      </c>
      <c r="O55">
        <f t="shared" si="2"/>
        <v>6.1993069570846484E-3</v>
      </c>
      <c r="P55">
        <f t="shared" si="2"/>
        <v>1.0075777769315713E-2</v>
      </c>
      <c r="Q55">
        <f t="shared" si="2"/>
        <v>0</v>
      </c>
      <c r="R55">
        <f t="shared" si="2"/>
        <v>0</v>
      </c>
      <c r="S55">
        <f t="shared" si="2"/>
        <v>3.5794524199383101E-2</v>
      </c>
      <c r="T55">
        <f>SUM(C55:S55)</f>
        <v>0.99999999999999967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1.86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0.5</v>
      </c>
      <c r="D10" s="8">
        <f>'Protocole Inventaire'!D10*$B10</f>
        <v>12.8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12.8</v>
      </c>
      <c r="J10" s="8">
        <f>'Protocole Inventaire'!J10*$B10</f>
        <v>1.2000000000000002</v>
      </c>
      <c r="K10" s="8">
        <f>'Protocole Inventaire'!K10*$B10</f>
        <v>2</v>
      </c>
      <c r="L10" s="8">
        <f>'Protocole Inventaire'!L10*$B10</f>
        <v>0</v>
      </c>
      <c r="M10" s="8">
        <f>'Protocole Inventaire'!M10*$B10</f>
        <v>0.4</v>
      </c>
      <c r="N10" s="8">
        <f>'Protocole Inventaire'!N10*$B10</f>
        <v>0.4</v>
      </c>
      <c r="O10" s="8">
        <f>'Protocole Inventaire'!O10*$B10</f>
        <v>0.1</v>
      </c>
      <c r="P10" s="8">
        <f>'Protocole Inventaire'!P10*$B10</f>
        <v>0.30000000000000004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3.2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0.4</v>
      </c>
      <c r="D11" s="8">
        <f>'Protocole Inventaire'!D11*$B11</f>
        <v>7.8000000000000007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15.200000000000001</v>
      </c>
      <c r="J11" s="8">
        <f>'Protocole Inventaire'!J11*$B11</f>
        <v>4</v>
      </c>
      <c r="K11" s="8">
        <f>'Protocole Inventaire'!K11*$B11</f>
        <v>4.4000000000000004</v>
      </c>
      <c r="L11" s="8">
        <f>'Protocole Inventaire'!L11*$B11</f>
        <v>0</v>
      </c>
      <c r="M11" s="8">
        <f>'Protocole Inventaire'!M11*$B11</f>
        <v>0.4</v>
      </c>
      <c r="N11" s="8">
        <f>'Protocole Inventaire'!N11*$B11</f>
        <v>0.60000000000000009</v>
      </c>
      <c r="O11" s="8">
        <f>'Protocole Inventaire'!O11*$B11</f>
        <v>0.2</v>
      </c>
      <c r="P11" s="8">
        <f>'Protocole Inventaire'!P11*$B11</f>
        <v>0.2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3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0.3</v>
      </c>
      <c r="D12" s="8">
        <f>'Protocole Inventaire'!D12*$B12</f>
        <v>6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24.9</v>
      </c>
      <c r="J12" s="8">
        <f>'Protocole Inventaire'!J12*$B12</f>
        <v>4.8</v>
      </c>
      <c r="K12" s="8">
        <f>'Protocole Inventaire'!K12*$B12</f>
        <v>3.5999999999999996</v>
      </c>
      <c r="L12" s="8">
        <f>'Protocole Inventaire'!L12*$B12</f>
        <v>0</v>
      </c>
      <c r="M12" s="8">
        <f>'Protocole Inventaire'!M12*$B12</f>
        <v>1.5</v>
      </c>
      <c r="N12" s="8">
        <f>'Protocole Inventaire'!N12*$B12</f>
        <v>1.5</v>
      </c>
      <c r="O12" s="8">
        <f>'Protocole Inventaire'!O12*$B12</f>
        <v>0.3</v>
      </c>
      <c r="P12" s="8">
        <f>'Protocole Inventaire'!P12*$B12</f>
        <v>0.89999999999999991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2.1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0</v>
      </c>
      <c r="D13" s="8">
        <f>'Protocole Inventaire'!D13*$B13</f>
        <v>8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34</v>
      </c>
      <c r="J13" s="8">
        <f>'Protocole Inventaire'!J13*$B13</f>
        <v>6.5</v>
      </c>
      <c r="K13" s="8">
        <f>'Protocole Inventaire'!K13*$B13</f>
        <v>7</v>
      </c>
      <c r="L13" s="8">
        <f>'Protocole Inventaire'!L13*$B13</f>
        <v>0</v>
      </c>
      <c r="M13" s="8">
        <f>'Protocole Inventaire'!M13*$B13</f>
        <v>4.5</v>
      </c>
      <c r="N13" s="8">
        <f>'Protocole Inventaire'!N13*$B13</f>
        <v>1.5</v>
      </c>
      <c r="O13" s="8">
        <f>'Protocole Inventaire'!O13*$B13</f>
        <v>1</v>
      </c>
      <c r="P13" s="8">
        <f>'Protocole Inventaire'!P13*$B13</f>
        <v>1.5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2.5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</v>
      </c>
      <c r="D14" s="8">
        <f>'Protocole Inventaire'!D14*$B14</f>
        <v>5.6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30.099999999999998</v>
      </c>
      <c r="J14" s="8">
        <f>'Protocole Inventaire'!J14*$B14</f>
        <v>6.3</v>
      </c>
      <c r="K14" s="8">
        <f>'Protocole Inventaire'!K14*$B14</f>
        <v>4.1999999999999993</v>
      </c>
      <c r="L14" s="8">
        <f>'Protocole Inventaire'!L14*$B14</f>
        <v>0</v>
      </c>
      <c r="M14" s="8">
        <f>'Protocole Inventaire'!M14*$B14</f>
        <v>5.6</v>
      </c>
      <c r="N14" s="8">
        <f>'Protocole Inventaire'!N14*$B14</f>
        <v>1.4</v>
      </c>
      <c r="O14" s="8">
        <f>'Protocole Inventaire'!O14*$B14</f>
        <v>0.7</v>
      </c>
      <c r="P14" s="8">
        <f>'Protocole Inventaire'!P14*$B14</f>
        <v>0.7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0.7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0</v>
      </c>
      <c r="D15" s="8">
        <f>'Protocole Inventaire'!D15*$B15</f>
        <v>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33</v>
      </c>
      <c r="J15" s="8">
        <f>'Protocole Inventaire'!J15*$B15</f>
        <v>9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6</v>
      </c>
      <c r="N15" s="8">
        <f>'Protocole Inventaire'!N15*$B15</f>
        <v>3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0</v>
      </c>
      <c r="D16" s="8">
        <f>'Protocole Inventaire'!D16*$B16</f>
        <v>2.6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24.7</v>
      </c>
      <c r="J16" s="8">
        <f>'Protocole Inventaire'!J16*$B16</f>
        <v>2.6</v>
      </c>
      <c r="K16" s="8">
        <f>'Protocole Inventaire'!K16*$B16</f>
        <v>1.3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0</v>
      </c>
      <c r="D17" s="8">
        <f>'Protocole Inventaire'!D17*$B17</f>
        <v>3.2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24</v>
      </c>
      <c r="J17" s="8">
        <f>'Protocole Inventaire'!J17*$B17</f>
        <v>0</v>
      </c>
      <c r="K17" s="8">
        <f>'Protocole Inventaire'!K17*$B17</f>
        <v>1.6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1.6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0</v>
      </c>
      <c r="D18" s="8">
        <f>'Protocole Inventaire'!D18*$B18</f>
        <v>2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14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0</v>
      </c>
      <c r="D19" s="8">
        <f>'Protocole Inventaire'!D19*$B19</f>
        <v>4.8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0</v>
      </c>
      <c r="D20" s="8">
        <f>'Protocole Inventaire'!D20*$B20</f>
        <v>2.8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2.8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3.3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5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1.2</v>
      </c>
      <c r="D53">
        <f t="shared" ref="D53:S53" si="0">SUM(D9:D51)</f>
        <v>62.6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218.8</v>
      </c>
      <c r="J53">
        <f t="shared" si="0"/>
        <v>34.4</v>
      </c>
      <c r="K53">
        <f t="shared" si="0"/>
        <v>24.1</v>
      </c>
      <c r="L53">
        <f t="shared" si="0"/>
        <v>0</v>
      </c>
      <c r="M53">
        <f t="shared" si="0"/>
        <v>18.399999999999999</v>
      </c>
      <c r="N53">
        <f t="shared" si="0"/>
        <v>10</v>
      </c>
      <c r="O53">
        <f t="shared" si="0"/>
        <v>2.2999999999999998</v>
      </c>
      <c r="P53">
        <f t="shared" si="0"/>
        <v>3.5999999999999996</v>
      </c>
      <c r="Q53">
        <f t="shared" si="0"/>
        <v>0</v>
      </c>
      <c r="R53">
        <f t="shared" si="0"/>
        <v>0</v>
      </c>
      <c r="S53">
        <f t="shared" si="0"/>
        <v>11.5</v>
      </c>
      <c r="T53">
        <f>SUM(C53:S53)</f>
        <v>386.90000000000003</v>
      </c>
    </row>
    <row r="54" spans="1:20" x14ac:dyDescent="0.25">
      <c r="A54" t="s">
        <v>53</v>
      </c>
      <c r="B54" t="s">
        <v>30</v>
      </c>
      <c r="C54">
        <f>C53/$B$6</f>
        <v>0.64516129032258063</v>
      </c>
      <c r="D54">
        <f t="shared" ref="D54:S54" si="1">D53/$B$6</f>
        <v>33.655913978494624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117.63440860215054</v>
      </c>
      <c r="J54">
        <f t="shared" si="1"/>
        <v>18.494623655913976</v>
      </c>
      <c r="K54">
        <f t="shared" si="1"/>
        <v>12.956989247311828</v>
      </c>
      <c r="L54">
        <f t="shared" si="1"/>
        <v>0</v>
      </c>
      <c r="M54">
        <f t="shared" si="1"/>
        <v>9.8924731182795682</v>
      </c>
      <c r="N54">
        <f t="shared" si="1"/>
        <v>5.376344086021505</v>
      </c>
      <c r="O54">
        <f t="shared" si="1"/>
        <v>1.236559139784946</v>
      </c>
      <c r="P54">
        <f t="shared" si="1"/>
        <v>1.9354838709677415</v>
      </c>
      <c r="Q54">
        <f t="shared" si="1"/>
        <v>0</v>
      </c>
      <c r="R54">
        <f t="shared" si="1"/>
        <v>0</v>
      </c>
      <c r="S54">
        <f t="shared" si="1"/>
        <v>6.182795698924731</v>
      </c>
      <c r="T54">
        <f>SUM(C54:S54)</f>
        <v>208.01075268817209</v>
      </c>
    </row>
    <row r="55" spans="1:20" x14ac:dyDescent="0.25">
      <c r="A55" t="s">
        <v>53</v>
      </c>
      <c r="B55" t="s">
        <v>50</v>
      </c>
      <c r="C55">
        <f>C54/$T54</f>
        <v>3.1015766347893504E-3</v>
      </c>
      <c r="D55">
        <f t="shared" ref="D55:S55" si="2">D54/$T54</f>
        <v>0.16179891444817779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0.56552080640992497</v>
      </c>
      <c r="J55">
        <f t="shared" si="2"/>
        <v>8.8911863530628035E-2</v>
      </c>
      <c r="K55">
        <f t="shared" si="2"/>
        <v>6.2289997415352794E-2</v>
      </c>
      <c r="L55">
        <f t="shared" si="2"/>
        <v>0</v>
      </c>
      <c r="M55">
        <f t="shared" si="2"/>
        <v>4.7557508400103365E-2</v>
      </c>
      <c r="N55">
        <f t="shared" si="2"/>
        <v>2.584647195657792E-2</v>
      </c>
      <c r="O55">
        <f t="shared" si="2"/>
        <v>5.9446885500129207E-3</v>
      </c>
      <c r="P55">
        <f t="shared" si="2"/>
        <v>9.3047299043680504E-3</v>
      </c>
      <c r="Q55">
        <f t="shared" si="2"/>
        <v>0</v>
      </c>
      <c r="R55">
        <f t="shared" si="2"/>
        <v>0</v>
      </c>
      <c r="S55">
        <f t="shared" si="2"/>
        <v>2.972344275006461E-2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2025-01-22T15:09:27Z</dcterms:modified>
</cp:coreProperties>
</file>