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23\"/>
    </mc:Choice>
  </mc:AlternateContent>
  <bookViews>
    <workbookView xWindow="0" yWindow="0" windowWidth="23040" windowHeight="9384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E32" i="5" l="1"/>
  <c r="Q32" i="5"/>
  <c r="F32" i="5"/>
  <c r="R32" i="5"/>
  <c r="G32" i="5"/>
  <c r="S32" i="5"/>
  <c r="K32" i="5"/>
  <c r="L32" i="5"/>
  <c r="M32" i="5"/>
  <c r="N32" i="5"/>
  <c r="C32" i="5"/>
  <c r="H32" i="5"/>
  <c r="I32" i="5"/>
  <c r="P32" i="5"/>
  <c r="O32" i="5"/>
  <c r="J32" i="5"/>
  <c r="D32" i="5"/>
  <c r="C30" i="6"/>
  <c r="O30" i="6"/>
  <c r="M30" i="6"/>
  <c r="D30" i="6"/>
  <c r="P30" i="6"/>
  <c r="E30" i="6"/>
  <c r="Q30" i="6"/>
  <c r="H30" i="6"/>
  <c r="J30" i="6"/>
  <c r="K30" i="6"/>
  <c r="F30" i="6"/>
  <c r="R30" i="6"/>
  <c r="G30" i="6"/>
  <c r="N30" i="6"/>
  <c r="S30" i="6"/>
  <c r="I30" i="6"/>
  <c r="L30" i="6"/>
  <c r="C30" i="5"/>
  <c r="O30" i="5"/>
  <c r="E30" i="5"/>
  <c r="D30" i="5"/>
  <c r="P30" i="5"/>
  <c r="Q30" i="5"/>
  <c r="F30" i="5"/>
  <c r="R30" i="5"/>
  <c r="G30" i="5"/>
  <c r="S30" i="5"/>
  <c r="N30" i="5"/>
  <c r="H30" i="5"/>
  <c r="J30" i="5"/>
  <c r="L30" i="5"/>
  <c r="I30" i="5"/>
  <c r="K30" i="5"/>
  <c r="M30" i="5"/>
  <c r="J31" i="5"/>
  <c r="K31" i="5"/>
  <c r="L31" i="5"/>
  <c r="M31" i="5"/>
  <c r="N31" i="5"/>
  <c r="D31" i="5"/>
  <c r="E31" i="5"/>
  <c r="F31" i="5"/>
  <c r="S31" i="5"/>
  <c r="C31" i="5"/>
  <c r="O31" i="5"/>
  <c r="R31" i="5"/>
  <c r="H31" i="5"/>
  <c r="I31" i="5"/>
  <c r="P31" i="5"/>
  <c r="Q31" i="5"/>
  <c r="G31" i="5"/>
  <c r="L33" i="5"/>
  <c r="M33" i="5"/>
  <c r="N33" i="5"/>
  <c r="K33" i="5"/>
  <c r="C33" i="5"/>
  <c r="O33" i="5"/>
  <c r="P33" i="5"/>
  <c r="G33" i="5"/>
  <c r="H33" i="5"/>
  <c r="I33" i="5"/>
  <c r="J33" i="5"/>
  <c r="D33" i="5"/>
  <c r="R33" i="5"/>
  <c r="S33" i="5"/>
  <c r="E33" i="5"/>
  <c r="Q33" i="5"/>
  <c r="F33" i="5"/>
  <c r="J31" i="6"/>
  <c r="K31" i="6"/>
  <c r="L31" i="6"/>
  <c r="O31" i="6"/>
  <c r="P31" i="6"/>
  <c r="G31" i="6"/>
  <c r="M31" i="6"/>
  <c r="N31" i="6"/>
  <c r="C31" i="6"/>
  <c r="D31" i="6"/>
  <c r="Q31" i="6"/>
  <c r="F31" i="6"/>
  <c r="S31" i="6"/>
  <c r="H31" i="6"/>
  <c r="E31" i="6"/>
  <c r="R31" i="6"/>
  <c r="I31" i="6"/>
  <c r="G34" i="6"/>
  <c r="S34" i="6"/>
  <c r="H34" i="6"/>
  <c r="I34" i="6"/>
  <c r="M34" i="6"/>
  <c r="C34" i="6"/>
  <c r="P34" i="6"/>
  <c r="Q34" i="6"/>
  <c r="E34" i="6"/>
  <c r="J34" i="6"/>
  <c r="K34" i="6"/>
  <c r="L34" i="6"/>
  <c r="O34" i="6"/>
  <c r="R34" i="6"/>
  <c r="N34" i="6"/>
  <c r="D34" i="6"/>
  <c r="F34" i="6"/>
  <c r="G34" i="5"/>
  <c r="S34" i="5"/>
  <c r="H34" i="5"/>
  <c r="I34" i="5"/>
  <c r="P34" i="5"/>
  <c r="J34" i="5"/>
  <c r="K34" i="5"/>
  <c r="R34" i="5"/>
  <c r="L34" i="5"/>
  <c r="N34" i="5"/>
  <c r="O34" i="5"/>
  <c r="D34" i="5"/>
  <c r="Q34" i="5"/>
  <c r="F34" i="5"/>
  <c r="M34" i="5"/>
  <c r="C34" i="5"/>
  <c r="E34" i="5"/>
  <c r="E32" i="6"/>
  <c r="Q32" i="6"/>
  <c r="M32" i="6"/>
  <c r="F32" i="6"/>
  <c r="R32" i="6"/>
  <c r="G32" i="6"/>
  <c r="S32" i="6"/>
  <c r="K32" i="6"/>
  <c r="C32" i="6"/>
  <c r="D32" i="6"/>
  <c r="H32" i="6"/>
  <c r="I32" i="6"/>
  <c r="J32" i="6"/>
  <c r="L32" i="6"/>
  <c r="O32" i="6"/>
  <c r="P32" i="6"/>
  <c r="N32" i="6"/>
  <c r="L33" i="6"/>
  <c r="F33" i="6"/>
  <c r="M33" i="6"/>
  <c r="N33" i="6"/>
  <c r="E33" i="6"/>
  <c r="G33" i="6"/>
  <c r="K33" i="6"/>
  <c r="C33" i="6"/>
  <c r="O33" i="6"/>
  <c r="D33" i="6"/>
  <c r="P33" i="6"/>
  <c r="Q33" i="6"/>
  <c r="R33" i="6"/>
  <c r="S33" i="6"/>
  <c r="I33" i="6"/>
  <c r="H33" i="6"/>
  <c r="J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<sst xmlns="http://schemas.openxmlformats.org/spreadsheetml/2006/main" count="155" uniqueCount="56">
  <si>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</si>
  <si>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</si>
  <si>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</si>
  <si>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</si>
  <si>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</si>
  <si>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</si>
  <si>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</si>
  <si>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</si>
  <si>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</si>
  <si>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</si>
  <si>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</si>
  <si>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</si>
  <si>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</si>
  <si>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</si>
  <si>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</si>
  <si>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</si>
  <si>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</si>
  <si>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</si>
  <si>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</si>
  <si>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</si>
  <si>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</si>
  <si>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</si>
  <si>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</si>
  <si>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</si>
  <si>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</si>
  <si>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</si>
  <si>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</si>
  <si>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</si>
  <si>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</si>
  <si>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</si>
  <si>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</si>
  <si>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</si>
  <si>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</si>
  <si>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</si>
  <si>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</si>
  <si>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</si>
  <si>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</si>
  <si>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</si>
  <si>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</si>
  <si>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</si>
  <si>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</si>
  <si>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</si>
  <si>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</si>
  <si>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</si>
  <si>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</si>
  <si>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</si>
  <si>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</si>
  <si>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</si>
  <si>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</si>
  <si>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</si>
  <si>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</si>
  <si>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</si>
  <si>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</si>
  <si>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</si>
  <si>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VD23 - Le Bilioley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</si>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</sst>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B26" sqref="B26"/>
    </sheetView>
  </sheetViews>
  <sheetFormatPr baseColWidth="10" defaultColWidth="11" defaultRowHeight="15.6" x14ac:dyDescent="0.3"/>
  <cols>
    <col min="1" max="1" width="18.69921875" style="12" customWidth="1"/>
    <col min="2" max="2" width="12.5" style="12" customWidth="1"/>
    <col min="3" max="20" width="11" style="12"/>
    <col min="21" max="21" width="17.19921875" style="12" bestFit="1" customWidth="1"/>
    <col min="22" max="16384" width="11" style="12"/>
  </cols>
  <sheetData>
    <row r="1" spans="1:19" ht="21" x14ac:dyDescent="0.4">
      <c r="A1" s="11" t="s">
        <v>5</v>
      </c>
    </row>
    <row r="3" spans="1:19" x14ac:dyDescent="0.3">
      <c r="A3" s="13" t="s">
        <v>6</v>
      </c>
      <c r="B3" s="10" t="s">
        <v>54</v>
      </c>
    </row>
    <row r="4" spans="1:19" x14ac:dyDescent="0.3">
      <c r="A4" s="13" t="s">
        <v>7</v>
      </c>
      <c r="B4" s="29">
        <v>45609</v>
      </c>
    </row>
    <row r="5" spans="1:19" x14ac:dyDescent="0.3">
      <c r="A5" s="13" t="s">
        <v>8</v>
      </c>
      <c r="B5" s="10" t="s">
        <v>55</v>
      </c>
    </row>
    <row r="6" spans="1:19" x14ac:dyDescent="0.3">
      <c r="A6" s="13" t="s">
        <v>9</v>
      </c>
      <c r="B6" s="6">
        <v>0.99</v>
      </c>
      <c r="C6" s="13" t="s">
        <v>0</v>
      </c>
    </row>
    <row r="8" spans="1:19" ht="46.8" x14ac:dyDescent="0.3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3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3">
      <c r="A10" s="8">
        <v>14</v>
      </c>
      <c r="B10" s="8">
        <v>0.12</v>
      </c>
      <c r="C10" s="8">
        <v>10</v>
      </c>
      <c r="D10" s="8">
        <v>19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3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2</v>
      </c>
    </row>
    <row r="11" spans="1:19" x14ac:dyDescent="0.3">
      <c r="A11" s="8">
        <v>18</v>
      </c>
      <c r="B11" s="8">
        <v>0.18</v>
      </c>
      <c r="C11" s="8">
        <v>2</v>
      </c>
      <c r="D11" s="8">
        <v>14</v>
      </c>
      <c r="E11" s="8">
        <v>0</v>
      </c>
      <c r="F11" s="8">
        <v>0</v>
      </c>
      <c r="G11" s="8">
        <v>0</v>
      </c>
      <c r="H11" s="8">
        <v>0</v>
      </c>
      <c r="I11" s="8">
        <v>1</v>
      </c>
      <c r="J11" s="8">
        <v>0</v>
      </c>
      <c r="K11" s="8">
        <v>7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</row>
    <row r="12" spans="1:19" x14ac:dyDescent="0.3">
      <c r="A12" s="8">
        <v>22</v>
      </c>
      <c r="B12" s="8">
        <v>0.28999999999999998</v>
      </c>
      <c r="C12" s="8">
        <v>9</v>
      </c>
      <c r="D12" s="8">
        <v>11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2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</row>
    <row r="13" spans="1:19" x14ac:dyDescent="0.3">
      <c r="A13" s="8">
        <v>26</v>
      </c>
      <c r="B13" s="8">
        <v>0.46</v>
      </c>
      <c r="C13" s="8">
        <v>3</v>
      </c>
      <c r="D13" s="8">
        <v>6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6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1:19" x14ac:dyDescent="0.3">
      <c r="A14" s="8">
        <v>30</v>
      </c>
      <c r="B14" s="8">
        <v>0.67</v>
      </c>
      <c r="C14" s="8">
        <v>4</v>
      </c>
      <c r="D14" s="8">
        <v>5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</row>
    <row r="15" spans="1:19" x14ac:dyDescent="0.3">
      <c r="A15" s="8">
        <v>34</v>
      </c>
      <c r="B15" s="8">
        <v>0.92</v>
      </c>
      <c r="C15" s="8">
        <v>7</v>
      </c>
      <c r="D15" s="8">
        <v>6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3">
      <c r="A16" s="8">
        <v>38</v>
      </c>
      <c r="B16" s="8">
        <v>1.21</v>
      </c>
      <c r="C16" s="8">
        <v>17</v>
      </c>
      <c r="D16" s="8">
        <v>6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3">
      <c r="A17" s="8">
        <v>42</v>
      </c>
      <c r="B17" s="8">
        <v>1.56</v>
      </c>
      <c r="C17" s="8">
        <v>10</v>
      </c>
      <c r="D17" s="8">
        <v>3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1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3">
      <c r="A18" s="8">
        <v>46</v>
      </c>
      <c r="B18" s="8">
        <v>1.93</v>
      </c>
      <c r="C18" s="8">
        <v>13</v>
      </c>
      <c r="D18" s="8">
        <v>8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3">
      <c r="A19" s="8">
        <v>50</v>
      </c>
      <c r="B19" s="8">
        <v>2.35</v>
      </c>
      <c r="C19" s="8">
        <v>15</v>
      </c>
      <c r="D19" s="8">
        <v>5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3">
      <c r="A20" s="8">
        <v>54</v>
      </c>
      <c r="B20" s="8">
        <v>2.79</v>
      </c>
      <c r="C20" s="8">
        <v>10</v>
      </c>
      <c r="D20" s="8">
        <v>4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3">
      <c r="A21" s="8">
        <v>58</v>
      </c>
      <c r="B21" s="8">
        <v>3.27</v>
      </c>
      <c r="C21" s="8">
        <v>13</v>
      </c>
      <c r="D21" s="8">
        <v>4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3">
      <c r="A22" s="8">
        <v>62</v>
      </c>
      <c r="B22" s="8">
        <v>3.8</v>
      </c>
      <c r="C22" s="8">
        <v>10</v>
      </c>
      <c r="D22" s="8">
        <v>3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3">
      <c r="A23" s="8">
        <v>66</v>
      </c>
      <c r="B23" s="8">
        <v>4.37</v>
      </c>
      <c r="C23" s="8">
        <v>5</v>
      </c>
      <c r="D23" s="8">
        <v>3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3">
      <c r="A24" s="8">
        <v>70</v>
      </c>
      <c r="B24" s="8">
        <v>4.99</v>
      </c>
      <c r="C24" s="8">
        <v>3</v>
      </c>
      <c r="D24" s="8">
        <v>1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3">
      <c r="A25" s="8">
        <v>74</v>
      </c>
      <c r="B25" s="8">
        <v>5.66</v>
      </c>
      <c r="C25" s="8">
        <v>3</v>
      </c>
      <c r="D25" s="8">
        <v>3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3">
      <c r="A26" s="8">
        <v>78</v>
      </c>
      <c r="B26" s="8">
        <v>6.34</v>
      </c>
      <c r="C26" s="8">
        <v>2</v>
      </c>
      <c r="D26" s="8">
        <v>1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3">
      <c r="A27" s="8">
        <v>82</v>
      </c>
      <c r="B27" s="8">
        <v>7.06</v>
      </c>
      <c r="C27" s="8">
        <v>0</v>
      </c>
      <c r="D27" s="8">
        <v>1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3">
      <c r="A28" s="8">
        <v>86</v>
      </c>
      <c r="B28" s="8">
        <v>7.8049999999999997</v>
      </c>
      <c r="C28" s="8">
        <v>0</v>
      </c>
      <c r="D28" s="8">
        <v>1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3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3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3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3">
      <c r="A32" s="8">
        <v>102</v>
      </c>
      <c r="B32" s="8">
        <v>11.1</v>
      </c>
      <c r="C32" s="8">
        <v>0</v>
      </c>
      <c r="D32" s="8">
        <v>1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3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3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3">
      <c r="A54" s="13" t="s">
        <v>29</v>
      </c>
      <c r="B54" s="13" t="s">
        <v>2</v>
      </c>
      <c r="C54" s="12">
        <f>SUM(C9:C51)</f>
        <v>136</v>
      </c>
      <c r="D54" s="12">
        <f t="shared" ref="D54:S54" si="0">SUM(D9:D51)</f>
        <v>105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</v>
      </c>
      <c r="J54" s="12">
        <f t="shared" si="0"/>
        <v>0</v>
      </c>
      <c r="K54" s="12">
        <f t="shared" si="0"/>
        <v>22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2</v>
      </c>
      <c r="T54" s="13">
        <f>SUM(C54:S54)</f>
        <v>266</v>
      </c>
      <c r="U54" s="13" t="s">
        <v>39</v>
      </c>
    </row>
    <row r="55" spans="1:21" x14ac:dyDescent="0.3">
      <c r="A55" s="19"/>
      <c r="B55" s="19" t="s">
        <v>30</v>
      </c>
      <c r="C55" s="20">
        <f>ROUND(C54/$B$6, 1)</f>
        <v>137.4</v>
      </c>
      <c r="D55" s="20">
        <f t="shared" ref="D55:S55" si="3">ROUND(D54/$B$6, 1)</f>
        <v>106.1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</v>
      </c>
      <c r="J55" s="20">
        <f t="shared" si="3"/>
        <v>0</v>
      </c>
      <c r="K55" s="20">
        <f t="shared" si="3"/>
        <v>22.2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2</v>
      </c>
      <c r="T55" s="21">
        <f>ROUND(SUM(C55:S55),0)</f>
        <v>269</v>
      </c>
      <c r="U55" s="19" t="s">
        <v>40</v>
      </c>
    </row>
    <row r="56" spans="1:21" ht="17.399999999999999" x14ac:dyDescent="0.3">
      <c r="A56" s="13" t="s">
        <v>31</v>
      </c>
      <c r="B56" s="13" t="s">
        <v>2</v>
      </c>
      <c r="C56" s="22">
        <f>ROUND('Calcul surface terriere'!C53, 2)</f>
        <v>23.9</v>
      </c>
      <c r="D56" s="22">
        <f>ROUND('Calcul surface terriere'!D53, 2)</f>
        <v>13.68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0.03</v>
      </c>
      <c r="J56" s="22">
        <f>ROUND('Calcul surface terriere'!J53, 2)</f>
        <v>0</v>
      </c>
      <c r="K56" s="22">
        <f>ROUND('Calcul surface terriere'!K53, 2)</f>
        <v>0.97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0.03</v>
      </c>
      <c r="T56" s="23">
        <f>ROUND('Calcul surface terriere'!T53,1)</f>
        <v>38.6</v>
      </c>
      <c r="U56" s="13" t="s">
        <v>3</v>
      </c>
    </row>
    <row r="57" spans="1:21" ht="17.399999999999999" x14ac:dyDescent="0.3">
      <c r="A57" s="13"/>
      <c r="B57" s="13" t="s">
        <v>30</v>
      </c>
      <c r="C57" s="22">
        <f>ROUND('Calcul surface terriere'!C54, 2)</f>
        <v>24.14</v>
      </c>
      <c r="D57" s="22">
        <f>ROUND('Calcul surface terriere'!D54, 2)</f>
        <v>13.81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0.03</v>
      </c>
      <c r="J57" s="22">
        <f>ROUND('Calcul surface terriere'!J54, 2)</f>
        <v>0</v>
      </c>
      <c r="K57" s="22">
        <f>ROUND('Calcul surface terriere'!K54, 2)</f>
        <v>0.98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0.03</v>
      </c>
      <c r="T57" s="23">
        <f>ROUND('Calcul surface terriere'!T54, 1)</f>
        <v>39</v>
      </c>
      <c r="U57" s="13" t="s">
        <v>4</v>
      </c>
    </row>
    <row r="58" spans="1:21" x14ac:dyDescent="0.3">
      <c r="A58" s="19"/>
      <c r="B58" s="19" t="s">
        <v>32</v>
      </c>
      <c r="C58" s="24">
        <f>ROUND(100 * 'Calcul surface terriere'!C55,0)</f>
        <v>62</v>
      </c>
      <c r="D58" s="24">
        <f>ROUND(100 * 'Calcul surface terriere'!D55,0)</f>
        <v>35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0</v>
      </c>
      <c r="J58" s="24">
        <f>ROUND(100 * 'Calcul surface terriere'!J55,0)</f>
        <v>0</v>
      </c>
      <c r="K58" s="24">
        <f>ROUND(100 * 'Calcul surface terriere'!K55,0)</f>
        <v>3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3">
      <c r="A59" s="13" t="s">
        <v>33</v>
      </c>
      <c r="B59" s="13" t="s">
        <v>2</v>
      </c>
      <c r="C59" s="26">
        <f>ROUND('Calcul volume sur pied'!C53, 1)</f>
        <v>286.10000000000002</v>
      </c>
      <c r="D59" s="26">
        <f>ROUND('Calcul volume sur pied'!D53, 1)</f>
        <v>161.80000000000001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0.2</v>
      </c>
      <c r="J59" s="26">
        <f>ROUND('Calcul volume sur pied'!J53, 1)</f>
        <v>0</v>
      </c>
      <c r="K59" s="26">
        <f>ROUND('Calcul volume sur pied'!K53, 1)</f>
        <v>8.5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0.2</v>
      </c>
      <c r="T59" s="27">
        <f>ROUND('Calcul volume sur pied'!T53, 0)</f>
        <v>457</v>
      </c>
      <c r="U59" s="13" t="s">
        <v>42</v>
      </c>
    </row>
    <row r="60" spans="1:21" x14ac:dyDescent="0.3">
      <c r="A60" s="13"/>
      <c r="B60" s="13" t="s">
        <v>30</v>
      </c>
      <c r="C60" s="26">
        <f>ROUND('Calcul volume sur pied'!C54, 1)</f>
        <v>289</v>
      </c>
      <c r="D60" s="26">
        <f>ROUND('Calcul volume sur pied'!D54, 1)</f>
        <v>163.4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0.2</v>
      </c>
      <c r="J60" s="26">
        <f>ROUND('Calcul volume sur pied'!J54, 1)</f>
        <v>0</v>
      </c>
      <c r="K60" s="26">
        <f>ROUND('Calcul volume sur pied'!K54, 1)</f>
        <v>8.6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0.2</v>
      </c>
      <c r="T60" s="27">
        <f>ROUND('Calcul volume sur pied'!T54, 0)</f>
        <v>461</v>
      </c>
      <c r="U60" s="13" t="s">
        <v>43</v>
      </c>
    </row>
    <row r="61" spans="1:21" x14ac:dyDescent="0.3">
      <c r="A61" s="19"/>
      <c r="B61" s="19" t="s">
        <v>32</v>
      </c>
      <c r="C61" s="24">
        <f>ROUND(100 * 'Calcul volume sur pied'!C55, 0)</f>
        <v>63</v>
      </c>
      <c r="D61" s="24">
        <f>ROUND(100 * 'Calcul volume sur pied'!D55, 0)</f>
        <v>35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0</v>
      </c>
      <c r="J61" s="24">
        <f>ROUND(100 * 'Calcul volume sur pied'!J55, 0)</f>
        <v>0</v>
      </c>
      <c r="K61" s="24">
        <f>ROUND(100 * 'Calcul volume sur pied'!K55, 0)</f>
        <v>2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45</v>
      </c>
    </row>
    <row r="2" spans="1:19" x14ac:dyDescent="0.3">
      <c r="A2" s="5" t="s">
        <v>46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0.99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Inventaire'!C10/$B$6</f>
        <v>10.1010101010101</v>
      </c>
      <c r="D10" s="8">
        <f>'Protocole Inventaire'!D10/$B$6</f>
        <v>19.191919191919194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3.0303030303030303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2.0202020202020203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Inventaire'!C11/$B$6</f>
        <v>2.0202020202020203</v>
      </c>
      <c r="D11" s="8">
        <f>'Protocole Inventaire'!D11/$B$6</f>
        <v>14.141414141414142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1.0101010101010102</v>
      </c>
      <c r="J11" s="8">
        <f>'Protocole Inventaire'!J11/$B$6</f>
        <v>0</v>
      </c>
      <c r="K11" s="8">
        <f>'Protocole Inventaire'!K11/$B$6</f>
        <v>7.0707070707070709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9.0909090909090917</v>
      </c>
      <c r="D12" s="8">
        <f>'Protocole Inventaire'!D12/$B$6</f>
        <v>11.111111111111111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0</v>
      </c>
      <c r="J12" s="8">
        <f>'Protocole Inventaire'!J12/$B$6</f>
        <v>0</v>
      </c>
      <c r="K12" s="8">
        <f>'Protocole Inventaire'!K12/$B$6</f>
        <v>2.0202020202020203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Inventaire'!C13/$B$6</f>
        <v>3.0303030303030303</v>
      </c>
      <c r="D13" s="8">
        <f>'Protocole Inventaire'!D13/$B$6</f>
        <v>6.0606060606060606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0</v>
      </c>
      <c r="J13" s="8">
        <f>'Protocole Inventaire'!J13/$B$6</f>
        <v>0</v>
      </c>
      <c r="K13" s="8">
        <f>'Protocole Inventaire'!K13/$B$6</f>
        <v>6.0606060606060606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Inventaire'!C14/$B$6</f>
        <v>4.0404040404040407</v>
      </c>
      <c r="D14" s="8">
        <f>'Protocole Inventaire'!D14/$B$6</f>
        <v>5.0505050505050502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0</v>
      </c>
      <c r="K14" s="8">
        <f>'Protocole Inventaire'!K14/$B$6</f>
        <v>3.0303030303030303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Inventaire'!C15/$B$6</f>
        <v>7.0707070707070709</v>
      </c>
      <c r="D15" s="8">
        <f>'Protocole Inventaire'!D15/$B$6</f>
        <v>6.0606060606060606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Inventaire'!C16/$B$6</f>
        <v>17.171717171717173</v>
      </c>
      <c r="D16" s="8">
        <f>'Protocole Inventaire'!D16/$B$6</f>
        <v>6.0606060606060606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Inventaire'!C17/$B$6</f>
        <v>10.1010101010101</v>
      </c>
      <c r="D17" s="8">
        <f>'Protocole Inventaire'!D17/$B$6</f>
        <v>3.0303030303030303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1.0101010101010102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Inventaire'!C18/$B$6</f>
        <v>13.131313131313131</v>
      </c>
      <c r="D18" s="8">
        <f>'Protocole Inventaire'!D18/$B$6</f>
        <v>8.0808080808080813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Inventaire'!C19/$B$6</f>
        <v>15.151515151515152</v>
      </c>
      <c r="D19" s="8">
        <f>'Protocole Inventaire'!D19/$B$6</f>
        <v>5.0505050505050502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Inventaire'!C20/$B$6</f>
        <v>10.1010101010101</v>
      </c>
      <c r="D20" s="8">
        <f>'Protocole Inventaire'!D20/$B$6</f>
        <v>4.0404040404040407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Inventaire'!C21/$B$6</f>
        <v>13.131313131313131</v>
      </c>
      <c r="D21" s="8">
        <f>'Protocole Inventaire'!D21/$B$6</f>
        <v>4.0404040404040407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Inventaire'!C22/$B$6</f>
        <v>10.1010101010101</v>
      </c>
      <c r="D22" s="8">
        <f>'Protocole Inventaire'!D22/$B$6</f>
        <v>3.0303030303030303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Inventaire'!C23/$B$6</f>
        <v>5.0505050505050502</v>
      </c>
      <c r="D23" s="8">
        <f>'Protocole Inventaire'!D23/$B$6</f>
        <v>3.0303030303030303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Inventaire'!C24/$B$6</f>
        <v>3.0303030303030303</v>
      </c>
      <c r="D24" s="8">
        <f>'Protocole Inventaire'!D24/$B$6</f>
        <v>1.0101010101010102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Inventaire'!C25/$B$6</f>
        <v>3.0303030303030303</v>
      </c>
      <c r="D25" s="8">
        <f>'Protocole Inventaire'!D25/$B$6</f>
        <v>3.0303030303030303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Inventaire'!C26/$B$6</f>
        <v>2.0202020202020203</v>
      </c>
      <c r="D26" s="8">
        <f>'Protocole Inventaire'!D26/$B$6</f>
        <v>1.0101010101010102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1.0101010101010102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1.0101010101010102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1.0101010101010102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3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3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3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47</v>
      </c>
    </row>
    <row r="2" spans="1:19" x14ac:dyDescent="0.3">
      <c r="A2" s="5" t="s">
        <v>48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0.99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0.15393804002589989</v>
      </c>
      <c r="D10" s="8">
        <f>'Protocole Inventaire'!D10*($A10/200)^2*PI()</f>
        <v>0.29248227604920979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4.6181412007769963E-2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3.0787608005179976E-2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5.0893800988154644E-2</v>
      </c>
      <c r="D11" s="8">
        <f>'Protocole Inventaire'!D11*($A11/200)^2*PI()</f>
        <v>0.35625660691708255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2.5446900494077322E-2</v>
      </c>
      <c r="J11" s="8">
        <f>'Protocole Inventaire'!J11*($A11/200)^2*PI()</f>
        <v>0</v>
      </c>
      <c r="K11" s="8">
        <f>'Protocole Inventaire'!K11*($A11/200)^2*PI()</f>
        <v>0.17812830345854128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0.34211943997592847</v>
      </c>
      <c r="D12" s="8">
        <f>'Protocole Inventaire'!D12*($A12/200)^2*PI()</f>
        <v>0.41814598219280147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</v>
      </c>
      <c r="J12" s="8">
        <f>'Protocole Inventaire'!J12*($A12/200)^2*PI()</f>
        <v>0</v>
      </c>
      <c r="K12" s="8">
        <f>'Protocole Inventaire'!K12*($A12/200)^2*PI()</f>
        <v>7.6026542216872994E-2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0.15927874753700255</v>
      </c>
      <c r="D13" s="8">
        <f>'Protocole Inventaire'!D13*($A13/200)^2*PI()</f>
        <v>0.3185574950740051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</v>
      </c>
      <c r="J13" s="8">
        <f>'Protocole Inventaire'!J13*($A13/200)^2*PI()</f>
        <v>0</v>
      </c>
      <c r="K13" s="8">
        <f>'Protocole Inventaire'!K13*($A13/200)^2*PI()</f>
        <v>0.3185574950740051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0.28274333882308139</v>
      </c>
      <c r="D14" s="8">
        <f>'Protocole Inventaire'!D14*($A14/200)^2*PI()</f>
        <v>0.35342917352885167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0</v>
      </c>
      <c r="K14" s="8">
        <f>'Protocole Inventaire'!K14*($A14/200)^2*PI()</f>
        <v>0.21205750411731106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0.6355441938212153</v>
      </c>
      <c r="D15" s="8">
        <f>'Protocole Inventaire'!D15*($A15/200)^2*PI()</f>
        <v>0.54475216613247024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1.9279954115080562</v>
      </c>
      <c r="D16" s="8">
        <f>'Protocole Inventaire'!D16*($A16/200)^2*PI()</f>
        <v>0.68046896876754925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1.3854423602330985</v>
      </c>
      <c r="D17" s="8">
        <f>'Protocole Inventaire'!D17*($A17/200)^2*PI()</f>
        <v>0.41563270806992952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2.1604732678737006</v>
      </c>
      <c r="D18" s="8">
        <f>'Protocole Inventaire'!D18*($A18/200)^2*PI()</f>
        <v>1.3295220109992005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2.9452431127404308</v>
      </c>
      <c r="D19" s="8">
        <f>'Protocole Inventaire'!D19*($A19/200)^2*PI()</f>
        <v>0.98174770424681035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2.2902210444669593</v>
      </c>
      <c r="D20" s="8">
        <f>'Protocole Inventaire'!D20*($A20/200)^2*PI()</f>
        <v>0.91608841778678374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3.4347032481697206</v>
      </c>
      <c r="D21" s="8">
        <f>'Protocole Inventaire'!D21*($A21/200)^2*PI()</f>
        <v>1.0568317686676063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3.0190705400997913</v>
      </c>
      <c r="D22" s="8">
        <f>'Protocole Inventaire'!D22*($A22/200)^2*PI()</f>
        <v>0.90572116202993735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1.7105971998796428</v>
      </c>
      <c r="D23" s="8">
        <f>'Protocole Inventaire'!D23*($A23/200)^2*PI()</f>
        <v>1.0263583199277855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1.1545353001942489</v>
      </c>
      <c r="D24" s="8">
        <f>'Protocole Inventaire'!D24*($A24/200)^2*PI()</f>
        <v>0.38484510006474959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1.2902521028293279</v>
      </c>
      <c r="D25" s="8">
        <f>'Protocole Inventaire'!D25*($A25/200)^2*PI()</f>
        <v>1.2902521028293279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0.9556724852220152</v>
      </c>
      <c r="D26" s="8">
        <f>'Protocole Inventaire'!D26*($A26/200)^2*PI()</f>
        <v>0.4778362426110076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0.52810172506844411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0.58088048164875272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0.81712824919870519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3">
      <c r="A53" t="s">
        <v>49</v>
      </c>
      <c r="B53" t="s">
        <v>2</v>
      </c>
      <c r="C53">
        <f>SUM(C9:C51)</f>
        <v>23.898723634388269</v>
      </c>
      <c r="D53">
        <f t="shared" ref="D53:S53" si="0">SUM(D9:D51)</f>
        <v>13.67503866181101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2.5446900494077322E-2</v>
      </c>
      <c r="J53">
        <f t="shared" si="0"/>
        <v>0</v>
      </c>
      <c r="K53">
        <f t="shared" si="0"/>
        <v>0.96949549289781034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3.0787608005179976E-2</v>
      </c>
      <c r="T53">
        <f>SUM(C53:S53)</f>
        <v>38.599492297596342</v>
      </c>
    </row>
    <row r="54" spans="1:20" x14ac:dyDescent="0.3">
      <c r="A54" t="s">
        <v>49</v>
      </c>
      <c r="B54" t="s">
        <v>30</v>
      </c>
      <c r="C54">
        <f>C53/$B$6</f>
        <v>24.140124883220473</v>
      </c>
      <c r="D54">
        <f t="shared" ref="D54:S54" si="1">D53/$B$6</f>
        <v>13.813170365465668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2.5703939893007396E-2</v>
      </c>
      <c r="J54">
        <f t="shared" si="1"/>
        <v>0</v>
      </c>
      <c r="K54">
        <f t="shared" si="1"/>
        <v>0.9792883766644549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3.1098593944626239E-2</v>
      </c>
      <c r="T54">
        <f>SUM(C54:S54)</f>
        <v>38.989386159188228</v>
      </c>
    </row>
    <row r="55" spans="1:20" x14ac:dyDescent="0.3">
      <c r="A55" t="s">
        <v>49</v>
      </c>
      <c r="B55" t="s">
        <v>50</v>
      </c>
      <c r="C55">
        <f>C54/$T54</f>
        <v>0.61914606156300356</v>
      </c>
      <c r="D55">
        <f t="shared" ref="D55:S55" si="2">D54/$T54</f>
        <v>0.35428027281754115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6.5925479790991811E-4</v>
      </c>
      <c r="J55">
        <f t="shared" si="2"/>
        <v>0</v>
      </c>
      <c r="K55">
        <f t="shared" si="2"/>
        <v>2.5116793905555653E-2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7.9761691598977775E-4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51</v>
      </c>
    </row>
    <row r="2" spans="1:19" x14ac:dyDescent="0.3">
      <c r="A2" s="5" t="s">
        <v>52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0.99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Inventaire'!C10*$B10</f>
        <v>1.2</v>
      </c>
      <c r="D10" s="8">
        <f>'Protocole Inventaire'!D10*$B10</f>
        <v>2.2799999999999998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0.36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0.24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Inventaire'!C11*$B11</f>
        <v>0.36</v>
      </c>
      <c r="D11" s="8">
        <f>'Protocole Inventaire'!D11*$B11</f>
        <v>2.52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0.18</v>
      </c>
      <c r="J11" s="8">
        <f>'Protocole Inventaire'!J11*$B11</f>
        <v>0</v>
      </c>
      <c r="K11" s="8">
        <f>'Protocole Inventaire'!K11*$B11</f>
        <v>1.26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2.61</v>
      </c>
      <c r="D12" s="8">
        <f>'Protocole Inventaire'!D12*$B12</f>
        <v>3.19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</v>
      </c>
      <c r="J12" s="8">
        <f>'Protocole Inventaire'!J12*$B12</f>
        <v>0</v>
      </c>
      <c r="K12" s="8">
        <f>'Protocole Inventaire'!K12*$B12</f>
        <v>0.57999999999999996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Inventaire'!C13*$B13</f>
        <v>1.3800000000000001</v>
      </c>
      <c r="D13" s="8">
        <f>'Protocole Inventaire'!D13*$B13</f>
        <v>2.7600000000000002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</v>
      </c>
      <c r="J13" s="8">
        <f>'Protocole Inventaire'!J13*$B13</f>
        <v>0</v>
      </c>
      <c r="K13" s="8">
        <f>'Protocole Inventaire'!K13*$B13</f>
        <v>2.7600000000000002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Inventaire'!C14*$B14</f>
        <v>2.68</v>
      </c>
      <c r="D14" s="8">
        <f>'Protocole Inventaire'!D14*$B14</f>
        <v>3.35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0</v>
      </c>
      <c r="K14" s="8">
        <f>'Protocole Inventaire'!K14*$B14</f>
        <v>2.0100000000000002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Inventaire'!C15*$B15</f>
        <v>6.44</v>
      </c>
      <c r="D15" s="8">
        <f>'Protocole Inventaire'!D15*$B15</f>
        <v>5.5200000000000005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Inventaire'!C16*$B16</f>
        <v>20.57</v>
      </c>
      <c r="D16" s="8">
        <f>'Protocole Inventaire'!D16*$B16</f>
        <v>7.26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Inventaire'!C17*$B17</f>
        <v>15.600000000000001</v>
      </c>
      <c r="D17" s="8">
        <f>'Protocole Inventaire'!D17*$B17</f>
        <v>4.68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1.56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Inventaire'!C18*$B18</f>
        <v>25.09</v>
      </c>
      <c r="D18" s="8">
        <f>'Protocole Inventaire'!D18*$B18</f>
        <v>15.44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Inventaire'!C19*$B19</f>
        <v>35.25</v>
      </c>
      <c r="D19" s="8">
        <f>'Protocole Inventaire'!D19*$B19</f>
        <v>11.75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Inventaire'!C20*$B20</f>
        <v>27.9</v>
      </c>
      <c r="D20" s="8">
        <f>'Protocole Inventaire'!D20*$B20</f>
        <v>11.16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Inventaire'!C21*$B21</f>
        <v>42.51</v>
      </c>
      <c r="D21" s="8">
        <f>'Protocole Inventaire'!D21*$B21</f>
        <v>13.08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Inventaire'!C22*$B22</f>
        <v>38</v>
      </c>
      <c r="D22" s="8">
        <f>'Protocole Inventaire'!D22*$B22</f>
        <v>11.399999999999999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Inventaire'!C23*$B23</f>
        <v>21.85</v>
      </c>
      <c r="D23" s="8">
        <f>'Protocole Inventaire'!D23*$B23</f>
        <v>13.11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Inventaire'!C24*$B24</f>
        <v>14.97</v>
      </c>
      <c r="D24" s="8">
        <f>'Protocole Inventaire'!D24*$B24</f>
        <v>4.99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Inventaire'!C25*$B25</f>
        <v>16.98</v>
      </c>
      <c r="D25" s="8">
        <f>'Protocole Inventaire'!D25*$B25</f>
        <v>16.98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Inventaire'!C26*$B26</f>
        <v>12.68</v>
      </c>
      <c r="D26" s="8">
        <f>'Protocole Inventaire'!D26*$B26</f>
        <v>6.34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7.06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7.8049999999999997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11.1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3">
      <c r="A53" t="s">
        <v>53</v>
      </c>
      <c r="B53" t="s">
        <v>2</v>
      </c>
      <c r="C53">
        <f>SUM(C9:C51)</f>
        <v>286.07000000000005</v>
      </c>
      <c r="D53">
        <f t="shared" ref="D53:S53" si="0">SUM(D9:D51)</f>
        <v>161.77499999999998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0.18</v>
      </c>
      <c r="J53">
        <f t="shared" si="0"/>
        <v>0</v>
      </c>
      <c r="K53">
        <f t="shared" si="0"/>
        <v>8.5300000000000011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0.24</v>
      </c>
      <c r="T53">
        <f>SUM(C53:S53)</f>
        <v>456.79500000000007</v>
      </c>
    </row>
    <row r="54" spans="1:20" x14ac:dyDescent="0.3">
      <c r="A54" t="s">
        <v>53</v>
      </c>
      <c r="B54" t="s">
        <v>30</v>
      </c>
      <c r="C54">
        <f>C53/$B$6</f>
        <v>288.95959595959602</v>
      </c>
      <c r="D54">
        <f t="shared" ref="D54:S54" si="1">D53/$B$6</f>
        <v>163.40909090909088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0.18181818181818182</v>
      </c>
      <c r="J54">
        <f t="shared" si="1"/>
        <v>0</v>
      </c>
      <c r="K54">
        <f t="shared" si="1"/>
        <v>8.6161616161616177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0.24242424242424243</v>
      </c>
      <c r="T54">
        <f>SUM(C54:S54)</f>
        <v>461.40909090909093</v>
      </c>
    </row>
    <row r="55" spans="1:20" x14ac:dyDescent="0.3">
      <c r="A55" t="s">
        <v>53</v>
      </c>
      <c r="B55" t="s">
        <v>50</v>
      </c>
      <c r="C55">
        <f>C54/$T54</f>
        <v>0.62625466565965049</v>
      </c>
      <c r="D55">
        <f t="shared" ref="D55:S55" si="2">D54/$T54</f>
        <v>0.35415230026598354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3.9404984730568416E-4</v>
      </c>
      <c r="J55">
        <f t="shared" si="2"/>
        <v>0</v>
      </c>
      <c r="K55">
        <f t="shared" si="2"/>
        <v>1.8673584430652701E-2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5.2539979640757884E-4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2024-11-14T15:57:21Z</dcterms:modified>
</cp:coreProperties>
</file>