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9zx\Downloads\"/>
    </mc:Choice>
  </mc:AlternateContent>
  <xr:revisionPtr revIDLastSave="0" documentId="13_ncr:1_{255DA4DE-A84E-4F50-9871-281E1F4C5AAA}" xr6:coauthVersionLast="47" xr6:coauthVersionMax="47" xr10:uidLastSave="{00000000-0000-0000-0000-000000000000}"/>
  <bookViews>
    <workbookView xWindow="-120" yWindow="-120" windowWidth="29040" windowHeight="1584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6" i="5" l="1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I32" i="5" l="1"/>
  <c r="Q32" i="5"/>
  <c r="F32" i="5"/>
  <c r="G32" i="5"/>
  <c r="J32" i="5"/>
  <c r="R32" i="5"/>
  <c r="H32" i="5"/>
  <c r="C32" i="5"/>
  <c r="K32" i="5"/>
  <c r="S32" i="5"/>
  <c r="D32" i="5"/>
  <c r="L32" i="5"/>
  <c r="P32" i="5"/>
  <c r="E32" i="5"/>
  <c r="M32" i="5"/>
  <c r="N32" i="5"/>
  <c r="O32" i="5"/>
  <c r="G34" i="5"/>
  <c r="O34" i="5"/>
  <c r="M34" i="5"/>
  <c r="H34" i="5"/>
  <c r="P34" i="5"/>
  <c r="F34" i="5"/>
  <c r="I34" i="5"/>
  <c r="Q34" i="5"/>
  <c r="D34" i="5"/>
  <c r="E34" i="5"/>
  <c r="J34" i="5"/>
  <c r="R34" i="5"/>
  <c r="N34" i="5"/>
  <c r="C34" i="5"/>
  <c r="K34" i="5"/>
  <c r="S34" i="5"/>
  <c r="L34" i="5"/>
  <c r="C30" i="5"/>
  <c r="K30" i="5"/>
  <c r="S30" i="5"/>
  <c r="D30" i="5"/>
  <c r="L30" i="5"/>
  <c r="E30" i="5"/>
  <c r="M30" i="5"/>
  <c r="R30" i="5"/>
  <c r="F30" i="5"/>
  <c r="N30" i="5"/>
  <c r="P30" i="5"/>
  <c r="Q30" i="5"/>
  <c r="J30" i="5"/>
  <c r="G30" i="5"/>
  <c r="O30" i="5"/>
  <c r="H30" i="5"/>
  <c r="I30" i="5"/>
  <c r="J31" i="5"/>
  <c r="R31" i="5"/>
  <c r="I31" i="5"/>
  <c r="C31" i="5"/>
  <c r="K31" i="5"/>
  <c r="S31" i="5"/>
  <c r="O31" i="5"/>
  <c r="H31" i="5"/>
  <c r="D31" i="5"/>
  <c r="L31" i="5"/>
  <c r="G31" i="5"/>
  <c r="P31" i="5"/>
  <c r="E31" i="5"/>
  <c r="M31" i="5"/>
  <c r="F31" i="5"/>
  <c r="N31" i="5"/>
  <c r="Q31" i="5"/>
  <c r="F35" i="5"/>
  <c r="N35" i="5"/>
  <c r="C35" i="5"/>
  <c r="E35" i="5"/>
  <c r="G35" i="5"/>
  <c r="O35" i="5"/>
  <c r="S35" i="5"/>
  <c r="H35" i="5"/>
  <c r="P35" i="5"/>
  <c r="M35" i="5"/>
  <c r="I35" i="5"/>
  <c r="Q35" i="5"/>
  <c r="K35" i="5"/>
  <c r="D35" i="5"/>
  <c r="J35" i="5"/>
  <c r="R35" i="5"/>
  <c r="L35" i="5"/>
  <c r="H33" i="5"/>
  <c r="P33" i="5"/>
  <c r="I33" i="5"/>
  <c r="Q33" i="5"/>
  <c r="M33" i="5"/>
  <c r="N33" i="5"/>
  <c r="J33" i="5"/>
  <c r="R33" i="5"/>
  <c r="G33" i="5"/>
  <c r="C33" i="5"/>
  <c r="K33" i="5"/>
  <c r="S33" i="5"/>
  <c r="E33" i="5"/>
  <c r="F33" i="5"/>
  <c r="D33" i="5"/>
  <c r="L33" i="5"/>
  <c r="O33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<sst xmlns="http://schemas.openxmlformats.org/spreadsheetml/2006/main" count="155" uniqueCount="52">
  <si>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</si>
  <si>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</si>
  <si>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</si>
  <si>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</si>
  <si>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</si>
  <si>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</si>
  <si>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</si>
  <si>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</si>
  <si>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</si>
  <si>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</si>
  <si>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</si>
  <si>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</si>
  <si>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</si>
  <si>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</si>
  <si>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</si>
  <si>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</si>
  <si>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</si>
  <si>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</si>
  <si>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</si>
  <si>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</si>
  <si>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</si>
  <si>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</si>
  <si>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</si>
  <si>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</si>
  <si>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</si>
  <si>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</si>
  <si>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</si>
  <si>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</si>
  <si>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</si>
  <si>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</si>
  <si>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</si>
  <si>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</si>
  <si>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</si>
  <si>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</si>
  <si>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</si>
  <si>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</si>
  <si>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</si>
  <si>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</si>
  <si>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</si>
  <si>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</si>
  <si>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</si>
  <si>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</si>
  <si>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</si>
  <si>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</si>
  <si>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</si>
  <si>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</si>
  <si>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</si>
  <si>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</si>
  <si>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</si>
  <si>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</si>
  <si>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A. Stettler, E. Fankhauser</t>
  </si>
  <si>
    <t>BE43 Rainwald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</si>
</sst>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A3" workbookViewId="0">
      <selection activeCell="R13" sqref="R13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51</v>
      </c>
    </row>
    <row r="4" spans="1:19" x14ac:dyDescent="0.25">
      <c r="A4" s="13" t="s">
        <v>16</v>
      </c>
      <c r="B4" s="28">
        <v>40068</v>
      </c>
    </row>
    <row r="5" spans="1:19" x14ac:dyDescent="0.25">
      <c r="A5" s="13" t="s">
        <v>17</v>
      </c>
      <c r="B5" s="10" t="s">
        <v>50</v>
      </c>
    </row>
    <row r="6" spans="1:19" x14ac:dyDescent="0.25">
      <c r="A6" s="13" t="s">
        <v>18</v>
      </c>
      <c r="B6" s="6">
        <v>0.51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0.1</v>
      </c>
      <c r="C9" s="7"/>
      <c r="D9" s="7">
        <v>11</v>
      </c>
      <c r="E9" s="7"/>
      <c r="F9" s="7"/>
      <c r="G9" s="7"/>
      <c r="H9" s="7"/>
      <c r="I9" s="7">
        <v>8</v>
      </c>
      <c r="J9" s="7">
        <v>1</v>
      </c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0.25</v>
      </c>
      <c r="C10" s="8">
        <v>1</v>
      </c>
      <c r="D10" s="8">
        <v>5</v>
      </c>
      <c r="E10" s="8"/>
      <c r="F10" s="8"/>
      <c r="G10" s="8"/>
      <c r="H10" s="8"/>
      <c r="I10" s="8">
        <v>4</v>
      </c>
      <c r="J10" s="8"/>
      <c r="K10" s="8">
        <v>1</v>
      </c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0.5</v>
      </c>
      <c r="C11" s="8">
        <v>1</v>
      </c>
      <c r="D11" s="8">
        <v>5</v>
      </c>
      <c r="E11" s="8"/>
      <c r="F11" s="8"/>
      <c r="G11" s="8"/>
      <c r="H11" s="8"/>
      <c r="I11" s="8">
        <v>4</v>
      </c>
      <c r="J11" s="8">
        <v>1</v>
      </c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0.6</v>
      </c>
      <c r="C12" s="8"/>
      <c r="D12" s="8">
        <v>5</v>
      </c>
      <c r="E12" s="8"/>
      <c r="F12" s="8"/>
      <c r="G12" s="8"/>
      <c r="H12" s="8"/>
      <c r="I12" s="8">
        <v>4</v>
      </c>
      <c r="J12" s="8"/>
      <c r="K12" s="8"/>
      <c r="L12" s="8"/>
      <c r="M12" s="8"/>
      <c r="N12" s="8"/>
      <c r="O12" s="8"/>
      <c r="P12" s="8"/>
      <c r="Q12" s="8"/>
      <c r="R12" s="8"/>
      <c r="S12" s="8">
        <v>1</v>
      </c>
    </row>
    <row r="13" spans="1:19" x14ac:dyDescent="0.25">
      <c r="A13" s="8">
        <v>26</v>
      </c>
      <c r="B13" s="8">
        <v>0.85</v>
      </c>
      <c r="C13" s="8"/>
      <c r="D13" s="8">
        <v>2</v>
      </c>
      <c r="E13" s="8"/>
      <c r="F13" s="8"/>
      <c r="G13" s="8"/>
      <c r="H13" s="8"/>
      <c r="I13" s="8">
        <v>8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1.1499999999999999</v>
      </c>
      <c r="C14" s="8"/>
      <c r="D14" s="8">
        <v>5</v>
      </c>
      <c r="E14" s="8"/>
      <c r="F14" s="8"/>
      <c r="G14" s="8"/>
      <c r="H14" s="8"/>
      <c r="I14" s="8">
        <v>5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1.45</v>
      </c>
      <c r="C15" s="8"/>
      <c r="D15" s="8">
        <v>5</v>
      </c>
      <c r="E15" s="8"/>
      <c r="F15" s="8"/>
      <c r="G15" s="8"/>
      <c r="H15" s="8"/>
      <c r="I15" s="8">
        <v>3</v>
      </c>
      <c r="J15" s="8">
        <v>1</v>
      </c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1.8</v>
      </c>
      <c r="C16" s="8"/>
      <c r="D16" s="8">
        <v>2</v>
      </c>
      <c r="E16" s="8"/>
      <c r="F16" s="8"/>
      <c r="G16" s="8"/>
      <c r="H16" s="8"/>
      <c r="I16" s="8">
        <v>11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2.2000000000000002</v>
      </c>
      <c r="C17" s="8"/>
      <c r="D17" s="8">
        <v>6</v>
      </c>
      <c r="E17" s="8"/>
      <c r="F17" s="8"/>
      <c r="G17" s="8"/>
      <c r="H17" s="8"/>
      <c r="I17" s="8">
        <v>4</v>
      </c>
      <c r="J17" s="8">
        <v>1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2.7</v>
      </c>
      <c r="C18" s="8">
        <v>1</v>
      </c>
      <c r="D18" s="8">
        <v>4</v>
      </c>
      <c r="E18" s="8"/>
      <c r="F18" s="8"/>
      <c r="G18" s="8"/>
      <c r="H18" s="8"/>
      <c r="I18" s="8">
        <v>4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3.2</v>
      </c>
      <c r="C19" s="8"/>
      <c r="D19" s="8">
        <v>7</v>
      </c>
      <c r="E19" s="8"/>
      <c r="F19" s="8"/>
      <c r="G19" s="8"/>
      <c r="H19" s="8"/>
      <c r="I19" s="8">
        <v>3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3.7</v>
      </c>
      <c r="C20" s="8"/>
      <c r="D20" s="8">
        <v>2</v>
      </c>
      <c r="E20" s="8"/>
      <c r="F20" s="8"/>
      <c r="G20" s="8"/>
      <c r="H20" s="8"/>
      <c r="I20" s="8">
        <v>3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4.2</v>
      </c>
      <c r="C21" s="8">
        <v>1</v>
      </c>
      <c r="D21" s="8"/>
      <c r="E21" s="8"/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4.8</v>
      </c>
      <c r="C22" s="8">
        <v>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5.4</v>
      </c>
      <c r="C23" s="8"/>
      <c r="D23" s="8">
        <v>1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6</v>
      </c>
      <c r="C24" s="8"/>
      <c r="D24" s="8">
        <v>2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6.6</v>
      </c>
      <c r="C25" s="8"/>
      <c r="D25" s="8">
        <v>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7.4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8.1999999999999993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9.8000000000000007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>
        <v>114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5</v>
      </c>
      <c r="D54" s="12">
        <f t="shared" ref="D54:S54" si="0">SUM(D9:D51)</f>
        <v>63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62</v>
      </c>
      <c r="J54" s="12">
        <f t="shared" si="0"/>
        <v>4</v>
      </c>
      <c r="K54" s="12">
        <f t="shared" si="0"/>
        <v>1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</v>
      </c>
      <c r="T54" s="13">
        <f>SUM(C54:S54)</f>
        <v>136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9.8000000000000007</v>
      </c>
      <c r="D55" s="20">
        <f t="shared" ref="D55:S55" si="3">ROUND(D54/$B$6, 1)</f>
        <v>123.5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121.6</v>
      </c>
      <c r="J55" s="20">
        <f t="shared" si="3"/>
        <v>7.8</v>
      </c>
      <c r="K55" s="20">
        <f t="shared" si="3"/>
        <v>2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2</v>
      </c>
      <c r="T55" s="21">
        <f>ROUND(SUM(C55:S55),0)</f>
        <v>267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0.77</v>
      </c>
      <c r="D56" s="22">
        <f>ROUND('Berechnungen Grundflaeche'!D53, 2)</f>
        <v>6.49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5.44</v>
      </c>
      <c r="J56" s="22">
        <f>ROUND('Berechnungen Grundflaeche'!J53, 2)</f>
        <v>0.26</v>
      </c>
      <c r="K56" s="22">
        <f>ROUND('Berechnungen Grundflaeche'!K53, 2)</f>
        <v>0.02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0.04</v>
      </c>
      <c r="T56" s="23">
        <f>ROUND('Berechnungen Grundflaeche'!T53,1)</f>
        <v>13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1.52</v>
      </c>
      <c r="D57" s="22">
        <f>ROUND('Berechnungen Grundflaeche'!D54, 2)</f>
        <v>12.73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10.66</v>
      </c>
      <c r="J57" s="22">
        <f>ROUND('Berechnungen Grundflaeche'!J54, 2)</f>
        <v>0.51</v>
      </c>
      <c r="K57" s="22">
        <f>ROUND('Berechnungen Grundflaeche'!K54, 2)</f>
        <v>0.03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7.0000000000000007E-2</v>
      </c>
      <c r="T57" s="23">
        <f>ROUND('Berechnungen Grundflaeche'!T54, 1)</f>
        <v>25.5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6</v>
      </c>
      <c r="D58" s="24">
        <f>ROUND(100 * 'Berechnungen Grundflaeche'!D55,0)</f>
        <v>50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42</v>
      </c>
      <c r="J58" s="24">
        <f>ROUND(100 * 'Berechnungen Grundflaeche'!J55,0)</f>
        <v>2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12.5</v>
      </c>
      <c r="D59" s="26">
        <f>ROUND('Berechnungen Vorrat'!D53, 1)</f>
        <v>104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87.4</v>
      </c>
      <c r="J59" s="26">
        <f>ROUND('Berechnungen Vorrat'!J53, 1)</f>
        <v>4.3</v>
      </c>
      <c r="K59" s="26">
        <f>ROUND('Berechnungen Vorrat'!K53, 1)</f>
        <v>0.3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0.6</v>
      </c>
      <c r="T59" s="27">
        <f>ROUND('Berechnungen Vorrat'!T53, 0)</f>
        <v>209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24.4</v>
      </c>
      <c r="D60" s="26">
        <f>ROUND('Berechnungen Vorrat'!D54, 1)</f>
        <v>203.8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171.4</v>
      </c>
      <c r="J60" s="26">
        <f>ROUND('Berechnungen Vorrat'!J54, 1)</f>
        <v>8.3000000000000007</v>
      </c>
      <c r="K60" s="26">
        <f>ROUND('Berechnungen Vorrat'!K54, 1)</f>
        <v>0.5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1.2</v>
      </c>
      <c r="T60" s="27">
        <f>ROUND('Berechnungen Vorrat'!T54, 0)</f>
        <v>410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6</v>
      </c>
      <c r="D61" s="24">
        <f>ROUND(100 * 'Berechnungen Vorrat'!D55, 0)</f>
        <v>50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42</v>
      </c>
      <c r="J61" s="24">
        <f>ROUND(100 * 'Berechnungen Vorrat'!J55, 0)</f>
        <v>2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0.51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0.1</v>
      </c>
      <c r="C9" s="7">
        <f>Kluppierungsprotokoll!C9/$B$6</f>
        <v>0</v>
      </c>
      <c r="D9" s="7">
        <f>Kluppierungsprotokoll!D9/$B$6</f>
        <v>21.56862745098039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15.686274509803921</v>
      </c>
      <c r="J9" s="7">
        <f>Kluppierungsprotokoll!J9/$B$6</f>
        <v>1.9607843137254901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0.25</v>
      </c>
      <c r="C10" s="8">
        <f>Kluppierungsprotokoll!C10/$B$6</f>
        <v>1.9607843137254901</v>
      </c>
      <c r="D10" s="8">
        <f>Kluppierungsprotokoll!D10/$B$6</f>
        <v>9.8039215686274517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7.8431372549019605</v>
      </c>
      <c r="J10" s="8">
        <f>Kluppierungsprotokoll!J10/$B$6</f>
        <v>0</v>
      </c>
      <c r="K10" s="8">
        <f>Kluppierungsprotokoll!K10/$B$6</f>
        <v>1.9607843137254901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0.5</v>
      </c>
      <c r="C11" s="8">
        <f>Kluppierungsprotokoll!C11/$B$6</f>
        <v>1.9607843137254901</v>
      </c>
      <c r="D11" s="8">
        <f>Kluppierungsprotokoll!D11/$B$6</f>
        <v>9.8039215686274517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7.8431372549019605</v>
      </c>
      <c r="J11" s="8">
        <f>Kluppierungsprotokoll!J11/$B$6</f>
        <v>1.9607843137254901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0.6</v>
      </c>
      <c r="C12" s="8">
        <f>Kluppierungsprotokoll!C12/$B$6</f>
        <v>0</v>
      </c>
      <c r="D12" s="8">
        <f>Kluppierungsprotokoll!D12/$B$6</f>
        <v>9.8039215686274517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7.8431372549019605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1.9607843137254901</v>
      </c>
    </row>
    <row r="13" spans="1:19" x14ac:dyDescent="0.25">
      <c r="A13" s="8">
        <f>Kluppierungsprotokoll!A13</f>
        <v>26</v>
      </c>
      <c r="B13" s="8">
        <f>Kluppierungsprotokoll!B13</f>
        <v>0.85</v>
      </c>
      <c r="C13" s="8">
        <f>Kluppierungsprotokoll!C13/$B$6</f>
        <v>0</v>
      </c>
      <c r="D13" s="8">
        <f>Kluppierungsprotokoll!D13/$B$6</f>
        <v>3.9215686274509802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15.686274509803921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30</v>
      </c>
      <c r="B14" s="8">
        <f>Kluppierungsprotokoll!B14</f>
        <v>1.1499999999999999</v>
      </c>
      <c r="C14" s="8">
        <f>Kluppierungsprotokoll!C14/$B$6</f>
        <v>0</v>
      </c>
      <c r="D14" s="8">
        <f>Kluppierungsprotokoll!D14/$B$6</f>
        <v>9.8039215686274517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9.8039215686274517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1.45</v>
      </c>
      <c r="C15" s="8">
        <f>Kluppierungsprotokoll!C15/$B$6</f>
        <v>0</v>
      </c>
      <c r="D15" s="8">
        <f>Kluppierungsprotokoll!D15/$B$6</f>
        <v>9.8039215686274517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5.8823529411764701</v>
      </c>
      <c r="J15" s="8">
        <f>Kluppierungsprotokoll!J15/$B$6</f>
        <v>1.9607843137254901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1.8</v>
      </c>
      <c r="C16" s="8">
        <f>Kluppierungsprotokoll!C16/$B$6</f>
        <v>0</v>
      </c>
      <c r="D16" s="8">
        <f>Kluppierungsprotokoll!D16/$B$6</f>
        <v>3.9215686274509802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21.56862745098039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2.2000000000000002</v>
      </c>
      <c r="C17" s="8">
        <f>Kluppierungsprotokoll!C17/$B$6</f>
        <v>0</v>
      </c>
      <c r="D17" s="8">
        <f>Kluppierungsprotokoll!D17/$B$6</f>
        <v>11.76470588235294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7.8431372549019605</v>
      </c>
      <c r="J17" s="8">
        <f>Kluppierungsprotokoll!J17/$B$6</f>
        <v>1.9607843137254901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2.7</v>
      </c>
      <c r="C18" s="8">
        <f>Kluppierungsprotokoll!C18/$B$6</f>
        <v>1.9607843137254901</v>
      </c>
      <c r="D18" s="8">
        <f>Kluppierungsprotokoll!D18/$B$6</f>
        <v>7.8431372549019605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7.8431372549019605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3.2</v>
      </c>
      <c r="C19" s="8">
        <f>Kluppierungsprotokoll!C19/$B$6</f>
        <v>0</v>
      </c>
      <c r="D19" s="8">
        <f>Kluppierungsprotokoll!D19/$B$6</f>
        <v>13.725490196078431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5.8823529411764701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3.7</v>
      </c>
      <c r="C20" s="8">
        <f>Kluppierungsprotokoll!C20/$B$6</f>
        <v>0</v>
      </c>
      <c r="D20" s="8">
        <f>Kluppierungsprotokoll!D20/$B$6</f>
        <v>3.9215686274509802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5.8823529411764701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4.2</v>
      </c>
      <c r="C21" s="8">
        <f>Kluppierungsprotokoll!C21/$B$6</f>
        <v>1.9607843137254901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1.9607843137254901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4.8</v>
      </c>
      <c r="C22" s="8">
        <f>Kluppierungsprotokoll!C22/$B$6</f>
        <v>1.9607843137254901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5.4</v>
      </c>
      <c r="C23" s="8">
        <f>Kluppierungsprotokoll!C23/$B$6</f>
        <v>0</v>
      </c>
      <c r="D23" s="8">
        <f>Kluppierungsprotokoll!D23/$B$6</f>
        <v>1.9607843137254901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6</v>
      </c>
      <c r="C24" s="8">
        <f>Kluppierungsprotokoll!C24/$B$6</f>
        <v>0</v>
      </c>
      <c r="D24" s="8">
        <f>Kluppierungsprotokoll!D24/$B$6</f>
        <v>3.9215686274509802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6.6</v>
      </c>
      <c r="C25" s="8">
        <f>Kluppierungsprotokoll!C25/$B$6</f>
        <v>0</v>
      </c>
      <c r="D25" s="8">
        <f>Kluppierungsprotokoll!D25/$B$6</f>
        <v>1.9607843137254901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7.4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8.1999999999999993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9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9.8000000000000007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102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106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110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114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0.51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0.1</v>
      </c>
      <c r="C9" s="7">
        <f>Kluppierungsprotokoll!C9*($A9/200)^2*PI()</f>
        <v>0</v>
      </c>
      <c r="D9" s="7">
        <f>Kluppierungsprotokoll!D9*($A9/200)^2*PI()</f>
        <v>8.6393797973719322E-2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6.2831853071795868E-2</v>
      </c>
      <c r="J9" s="7">
        <f>Kluppierungsprotokoll!J9*($A9/200)^2*PI()</f>
        <v>7.8539816339744835E-3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0.25</v>
      </c>
      <c r="C10" s="8">
        <f>Kluppierungsprotokoll!C10*($A10/200)^2*PI()</f>
        <v>1.5393804002589988E-2</v>
      </c>
      <c r="D10" s="8">
        <f>Kluppierungsprotokoll!D10*($A10/200)^2*PI()</f>
        <v>7.6969020012949946E-2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6.1575216010359951E-2</v>
      </c>
      <c r="J10" s="8">
        <f>Kluppierungsprotokoll!J10*($A10/200)^2*PI()</f>
        <v>0</v>
      </c>
      <c r="K10" s="8">
        <f>Kluppierungsprotokoll!K10*($A10/200)^2*PI()</f>
        <v>1.5393804002589988E-2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0.5</v>
      </c>
      <c r="C11" s="8">
        <f>Kluppierungsprotokoll!C11*($A11/200)^2*PI()</f>
        <v>2.5446900494077322E-2</v>
      </c>
      <c r="D11" s="8">
        <f>Kluppierungsprotokoll!D11*($A11/200)^2*PI()</f>
        <v>0.12723450247038659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0.10178760197630929</v>
      </c>
      <c r="J11" s="8">
        <f>Kluppierungsprotokoll!J11*($A11/200)^2*PI()</f>
        <v>2.5446900494077322E-2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0.6</v>
      </c>
      <c r="C12" s="8">
        <f>Kluppierungsprotokoll!C12*($A12/200)^2*PI()</f>
        <v>0</v>
      </c>
      <c r="D12" s="8">
        <f>Kluppierungsprotokoll!D12*($A12/200)^2*PI()</f>
        <v>0.19006635554218249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0.15205308443374599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3.8013271108436497E-2</v>
      </c>
    </row>
    <row r="13" spans="1:19" x14ac:dyDescent="0.25">
      <c r="A13" s="8">
        <f>Kluppierungsprotokoll!A13</f>
        <v>26</v>
      </c>
      <c r="B13" s="8">
        <f>Kluppierungsprotokoll!B13</f>
        <v>0.85</v>
      </c>
      <c r="C13" s="8">
        <f>Kluppierungsprotokoll!C13*($A13/200)^2*PI()</f>
        <v>0</v>
      </c>
      <c r="D13" s="8">
        <f>Kluppierungsprotokoll!D13*($A13/200)^2*PI()</f>
        <v>0.10618583169133503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0.4247433267653401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30</v>
      </c>
      <c r="B14" s="8">
        <f>Kluppierungsprotokoll!B14</f>
        <v>1.1499999999999999</v>
      </c>
      <c r="C14" s="8">
        <f>Kluppierungsprotokoll!C14*($A14/200)^2*PI()</f>
        <v>0</v>
      </c>
      <c r="D14" s="8">
        <f>Kluppierungsprotokoll!D14*($A14/200)^2*PI()</f>
        <v>0.35342917352885167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0.35342917352885167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1.45</v>
      </c>
      <c r="C15" s="8">
        <f>Kluppierungsprotokoll!C15*($A15/200)^2*PI()</f>
        <v>0</v>
      </c>
      <c r="D15" s="8">
        <f>Kluppierungsprotokoll!D15*($A15/200)^2*PI()</f>
        <v>0.45396013844372518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0.27237608306623512</v>
      </c>
      <c r="J15" s="8">
        <f>Kluppierungsprotokoll!J15*($A15/200)^2*PI()</f>
        <v>9.0792027688745044E-2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1.8</v>
      </c>
      <c r="C16" s="8">
        <f>Kluppierungsprotokoll!C16*($A16/200)^2*PI()</f>
        <v>0</v>
      </c>
      <c r="D16" s="8">
        <f>Kluppierungsprotokoll!D16*($A16/200)^2*PI()</f>
        <v>0.22682298958918307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1.2475264427405068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2.2000000000000002</v>
      </c>
      <c r="C17" s="8">
        <f>Kluppierungsprotokoll!C17*($A17/200)^2*PI()</f>
        <v>0</v>
      </c>
      <c r="D17" s="8">
        <f>Kluppierungsprotokoll!D17*($A17/200)^2*PI()</f>
        <v>0.83126541613985905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0.55417694409323948</v>
      </c>
      <c r="J17" s="8">
        <f>Kluppierungsprotokoll!J17*($A17/200)^2*PI()</f>
        <v>0.13854423602330987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2.7</v>
      </c>
      <c r="C18" s="8">
        <f>Kluppierungsprotokoll!C18*($A18/200)^2*PI()</f>
        <v>0.16619025137490007</v>
      </c>
      <c r="D18" s="8">
        <f>Kluppierungsprotokoll!D18*($A18/200)^2*PI()</f>
        <v>0.66476100549960027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0.66476100549960027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3.2</v>
      </c>
      <c r="C19" s="8">
        <f>Kluppierungsprotokoll!C19*($A19/200)^2*PI()</f>
        <v>0</v>
      </c>
      <c r="D19" s="8">
        <f>Kluppierungsprotokoll!D19*($A19/200)^2*PI()</f>
        <v>1.3744467859455345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0.58904862254808621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3.7</v>
      </c>
      <c r="C20" s="8">
        <f>Kluppierungsprotokoll!C20*($A20/200)^2*PI()</f>
        <v>0</v>
      </c>
      <c r="D20" s="8">
        <f>Kluppierungsprotokoll!D20*($A20/200)^2*PI()</f>
        <v>0.45804420889339187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0.68706631334008772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4.2</v>
      </c>
      <c r="C21" s="8">
        <f>Kluppierungsprotokoll!C21*($A21/200)^2*PI()</f>
        <v>0.26420794216690158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0.26420794216690158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4.8</v>
      </c>
      <c r="C22" s="8">
        <f>Kluppierungsprotokoll!C22*($A22/200)^2*PI()</f>
        <v>0.30190705400997914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5.4</v>
      </c>
      <c r="C23" s="8">
        <f>Kluppierungsprotokoll!C23*($A23/200)^2*PI()</f>
        <v>0</v>
      </c>
      <c r="D23" s="8">
        <f>Kluppierungsprotokoll!D23*($A23/200)^2*PI()</f>
        <v>0.34211943997592853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6</v>
      </c>
      <c r="C24" s="8">
        <f>Kluppierungsprotokoll!C24*($A24/200)^2*PI()</f>
        <v>0</v>
      </c>
      <c r="D24" s="8">
        <f>Kluppierungsprotokoll!D24*($A24/200)^2*PI()</f>
        <v>0.76969020012949918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6.6</v>
      </c>
      <c r="C25" s="8">
        <f>Kluppierungsprotokoll!C25*($A25/200)^2*PI()</f>
        <v>0</v>
      </c>
      <c r="D25" s="8">
        <f>Kluppierungsprotokoll!D25*($A25/200)^2*PI()</f>
        <v>0.43008403427644265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7.4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8.1999999999999993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9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9.8000000000000007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102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106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110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114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0.77314595204844805</v>
      </c>
      <c r="D53">
        <f t="shared" ref="D53:S53" si="0">SUM(D9:D51)</f>
        <v>6.4914729001125897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5.4355836092410605</v>
      </c>
      <c r="J53">
        <f t="shared" si="0"/>
        <v>0.26263714584010672</v>
      </c>
      <c r="K53">
        <f t="shared" si="0"/>
        <v>1.5393804002589988E-2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3.8013271108436497E-2</v>
      </c>
      <c r="T53">
        <f>SUM(C53:S53)</f>
        <v>13.016246682353231</v>
      </c>
    </row>
    <row r="54" spans="1:20" x14ac:dyDescent="0.25">
      <c r="A54" t="s">
        <v>24</v>
      </c>
      <c r="B54" t="s">
        <v>26</v>
      </c>
      <c r="C54">
        <f>C53/$B$6</f>
        <v>1.5159724549969569</v>
      </c>
      <c r="D54">
        <f t="shared" ref="D54:S54" si="1">D53/$B$6</f>
        <v>12.728378235514882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10.658007076943257</v>
      </c>
      <c r="J54">
        <f t="shared" si="1"/>
        <v>0.51497479576491512</v>
      </c>
      <c r="K54">
        <f t="shared" si="1"/>
        <v>3.0183929416843114E-2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7.4535825702816666E-2</v>
      </c>
      <c r="T54">
        <f>SUM(C54:S54)</f>
        <v>25.522052318339668</v>
      </c>
    </row>
    <row r="55" spans="1:20" x14ac:dyDescent="0.25">
      <c r="A55" t="s">
        <v>24</v>
      </c>
      <c r="B55" t="s">
        <v>31</v>
      </c>
      <c r="C55">
        <f>C54/$T54</f>
        <v>5.9398532535238455E-2</v>
      </c>
      <c r="D55">
        <f t="shared" ref="D55:S55" si="2">D54/$T54</f>
        <v>0.49872079552037074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0.41759992276501262</v>
      </c>
      <c r="J55">
        <f t="shared" si="2"/>
        <v>2.0177640471133424E-2</v>
      </c>
      <c r="K55">
        <f t="shared" si="2"/>
        <v>1.1826607453176291E-3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2.9204479629272063E-3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0.51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0.1</v>
      </c>
      <c r="C9" s="7">
        <f>Kluppierungsprotokoll!C9*$B9</f>
        <v>0</v>
      </c>
      <c r="D9" s="7">
        <f>Kluppierungsprotokoll!D9*$B9</f>
        <v>1.1000000000000001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0.8</v>
      </c>
      <c r="J9" s="7">
        <f>Kluppierungsprotokoll!J9*$B9</f>
        <v>0.1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0.25</v>
      </c>
      <c r="C10" s="8">
        <f>Kluppierungsprotokoll!C10*$B10</f>
        <v>0.25</v>
      </c>
      <c r="D10" s="8">
        <f>Kluppierungsprotokoll!D10*$B10</f>
        <v>1.25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1</v>
      </c>
      <c r="J10" s="8">
        <f>Kluppierungsprotokoll!J10*$B10</f>
        <v>0</v>
      </c>
      <c r="K10" s="8">
        <f>Kluppierungsprotokoll!K10*$B10</f>
        <v>0.25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0.5</v>
      </c>
      <c r="C11" s="8">
        <f>Kluppierungsprotokoll!C11*$B11</f>
        <v>0.5</v>
      </c>
      <c r="D11" s="8">
        <f>Kluppierungsprotokoll!D11*$B11</f>
        <v>2.5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2</v>
      </c>
      <c r="J11" s="8">
        <f>Kluppierungsprotokoll!J11*$B11</f>
        <v>0.5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0.6</v>
      </c>
      <c r="C12" s="8">
        <f>Kluppierungsprotokoll!C12*$B12</f>
        <v>0</v>
      </c>
      <c r="D12" s="8">
        <f>Kluppierungsprotokoll!D12*$B12</f>
        <v>3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2.4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0.6</v>
      </c>
    </row>
    <row r="13" spans="1:19" x14ac:dyDescent="0.25">
      <c r="A13" s="8">
        <f>Kluppierungsprotokoll!A13</f>
        <v>26</v>
      </c>
      <c r="B13" s="8">
        <f>Kluppierungsprotokoll!B13</f>
        <v>0.85</v>
      </c>
      <c r="C13" s="8">
        <f>Kluppierungsprotokoll!C13*$B13</f>
        <v>0</v>
      </c>
      <c r="D13" s="8">
        <f>Kluppierungsprotokoll!D13*$B13</f>
        <v>1.7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6.8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30</v>
      </c>
      <c r="B14" s="8">
        <f>Kluppierungsprotokoll!B14</f>
        <v>1.1499999999999999</v>
      </c>
      <c r="C14" s="8">
        <f>Kluppierungsprotokoll!C14*$B14</f>
        <v>0</v>
      </c>
      <c r="D14" s="8">
        <f>Kluppierungsprotokoll!D14*$B14</f>
        <v>5.75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5.75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1.45</v>
      </c>
      <c r="C15" s="8">
        <f>Kluppierungsprotokoll!C15*$B15</f>
        <v>0</v>
      </c>
      <c r="D15" s="8">
        <f>Kluppierungsprotokoll!D15*$B15</f>
        <v>7.25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4.3499999999999996</v>
      </c>
      <c r="J15" s="8">
        <f>Kluppierungsprotokoll!J15*$B15</f>
        <v>1.45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1.8</v>
      </c>
      <c r="C16" s="8">
        <f>Kluppierungsprotokoll!C16*$B16</f>
        <v>0</v>
      </c>
      <c r="D16" s="8">
        <f>Kluppierungsprotokoll!D16*$B16</f>
        <v>3.6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19.8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2.2000000000000002</v>
      </c>
      <c r="C17" s="8">
        <f>Kluppierungsprotokoll!C17*$B17</f>
        <v>0</v>
      </c>
      <c r="D17" s="8">
        <f>Kluppierungsprotokoll!D17*$B17</f>
        <v>13.200000000000001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8.8000000000000007</v>
      </c>
      <c r="J17" s="8">
        <f>Kluppierungsprotokoll!J17*$B17</f>
        <v>2.2000000000000002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2.7</v>
      </c>
      <c r="C18" s="8">
        <f>Kluppierungsprotokoll!C18*$B18</f>
        <v>2.7</v>
      </c>
      <c r="D18" s="8">
        <f>Kluppierungsprotokoll!D18*$B18</f>
        <v>10.8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10.8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3.2</v>
      </c>
      <c r="C19" s="8">
        <f>Kluppierungsprotokoll!C19*$B19</f>
        <v>0</v>
      </c>
      <c r="D19" s="8">
        <f>Kluppierungsprotokoll!D19*$B19</f>
        <v>22.400000000000002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9.6000000000000014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3.7</v>
      </c>
      <c r="C20" s="8">
        <f>Kluppierungsprotokoll!C20*$B20</f>
        <v>0</v>
      </c>
      <c r="D20" s="8">
        <f>Kluppierungsprotokoll!D20*$B20</f>
        <v>7.4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11.100000000000001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4.2</v>
      </c>
      <c r="C21" s="8">
        <f>Kluppierungsprotokoll!C21*$B21</f>
        <v>4.2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4.2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4.8</v>
      </c>
      <c r="C22" s="8">
        <f>Kluppierungsprotokoll!C22*$B22</f>
        <v>4.8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5.4</v>
      </c>
      <c r="C23" s="8">
        <f>Kluppierungsprotokoll!C23*$B23</f>
        <v>0</v>
      </c>
      <c r="D23" s="8">
        <f>Kluppierungsprotokoll!D23*$B23</f>
        <v>5.4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6</v>
      </c>
      <c r="C24" s="8">
        <f>Kluppierungsprotokoll!C24*$B24</f>
        <v>0</v>
      </c>
      <c r="D24" s="8">
        <f>Kluppierungsprotokoll!D24*$B24</f>
        <v>12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6.6</v>
      </c>
      <c r="C25" s="8">
        <f>Kluppierungsprotokoll!C25*$B25</f>
        <v>0</v>
      </c>
      <c r="D25" s="8">
        <f>Kluppierungsprotokoll!D25*$B25</f>
        <v>6.6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7.4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8.1999999999999993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9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9.8000000000000007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102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106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110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114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12.45</v>
      </c>
      <c r="D53">
        <f t="shared" ref="D53:S53" si="0">SUM(D9:D51)</f>
        <v>103.95000000000002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87.399999999999991</v>
      </c>
      <c r="J53">
        <f t="shared" si="0"/>
        <v>4.25</v>
      </c>
      <c r="K53">
        <f t="shared" si="0"/>
        <v>0.25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0.6</v>
      </c>
      <c r="T53">
        <f>SUM(C53:S53)</f>
        <v>208.9</v>
      </c>
    </row>
    <row r="54" spans="1:20" x14ac:dyDescent="0.25">
      <c r="A54" t="s">
        <v>25</v>
      </c>
      <c r="B54" t="s">
        <v>26</v>
      </c>
      <c r="C54">
        <f>C53/$B$6</f>
        <v>24.411764705882351</v>
      </c>
      <c r="D54">
        <f t="shared" ref="D54:S54" si="1">D53/$B$6</f>
        <v>203.82352941176472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171.37254901960782</v>
      </c>
      <c r="J54">
        <f t="shared" si="1"/>
        <v>8.3333333333333339</v>
      </c>
      <c r="K54">
        <f t="shared" si="1"/>
        <v>0.49019607843137253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1.1764705882352942</v>
      </c>
      <c r="T54">
        <f>SUM(C54:S54)</f>
        <v>409.60784313725492</v>
      </c>
    </row>
    <row r="55" spans="1:20" x14ac:dyDescent="0.25">
      <c r="A55" t="s">
        <v>25</v>
      </c>
      <c r="B55" t="s">
        <v>31</v>
      </c>
      <c r="C55">
        <f>C54/$T54</f>
        <v>5.959789372905696E-2</v>
      </c>
      <c r="D55">
        <f t="shared" ref="D55:S55" si="2">D54/$T54</f>
        <v>0.49760651029200575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0.41838200095739581</v>
      </c>
      <c r="J55">
        <f t="shared" si="2"/>
        <v>2.0344662517951174E-2</v>
      </c>
      <c r="K55">
        <f t="shared" si="2"/>
        <v>1.1967448539971278E-3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2.8721876495931067E-3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Rey Robert, WEU-AWN-WAV</cp:lastModifiedBy>
  <dcterms:created xsi:type="dcterms:W3CDTF">2022-03-10T11:48:40Z</dcterms:created>
  <dcterms:modified xsi:type="dcterms:W3CDTF">2025-01-06T15:01:51Z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2025-01-06T15:01:51Z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5307f284-ff62-4488-8e98-eecda0e8984a</vt:lpwstr>
  </property>
  <property fmtid="{D5CDD505-2E9C-101B-9397-08002B2CF9AE}" pid="8" name="MSIP_Label_74fdd986-87d9-48c6-acda-407b1ab5fef0_ContentBits">
    <vt:lpwstr>0</vt:lpwstr>
  </property>
</Properties>
</file>