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lacettes témoins correction\11 Combe du Bez\2014\"/>
    </mc:Choice>
  </mc:AlternateContent>
  <bookViews>
    <workbookView xWindow="-5280" yWindow="-21105" windowWidth="38400" windowHeight="1944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G34" i="6" l="1"/>
  <c r="S34" i="6"/>
  <c r="H34" i="6"/>
  <c r="J34" i="6"/>
  <c r="I34" i="6"/>
  <c r="M34" i="6"/>
  <c r="E34" i="6"/>
  <c r="D34" i="6"/>
  <c r="R34" i="6"/>
  <c r="K34" i="6"/>
  <c r="L34" i="6"/>
  <c r="C34" i="6"/>
  <c r="O34" i="6"/>
  <c r="P34" i="6"/>
  <c r="Q34" i="6"/>
  <c r="F34" i="6"/>
  <c r="N34" i="6"/>
  <c r="C30" i="5"/>
  <c r="O30" i="5"/>
  <c r="D30" i="5"/>
  <c r="P30" i="5"/>
  <c r="E30" i="5"/>
  <c r="Q30" i="5"/>
  <c r="F30" i="5"/>
  <c r="R30" i="5"/>
  <c r="G30" i="5"/>
  <c r="S30" i="5"/>
  <c r="M30" i="5"/>
  <c r="H30" i="5"/>
  <c r="I30" i="5"/>
  <c r="J30" i="5"/>
  <c r="K30" i="5"/>
  <c r="L30" i="5"/>
  <c r="N30" i="5"/>
  <c r="J31" i="5"/>
  <c r="K31" i="5"/>
  <c r="I31" i="5"/>
  <c r="L31" i="5"/>
  <c r="M31" i="5"/>
  <c r="N31" i="5"/>
  <c r="C31" i="5"/>
  <c r="O31" i="5"/>
  <c r="D31" i="5"/>
  <c r="P31" i="5"/>
  <c r="H31" i="5"/>
  <c r="E31" i="5"/>
  <c r="Q31" i="5"/>
  <c r="F31" i="5"/>
  <c r="R31" i="5"/>
  <c r="G31" i="5"/>
  <c r="S31" i="5"/>
  <c r="E32" i="5"/>
  <c r="Q32" i="5"/>
  <c r="F32" i="5"/>
  <c r="R32" i="5"/>
  <c r="G32" i="5"/>
  <c r="S32" i="5"/>
  <c r="H32" i="5"/>
  <c r="O32" i="5"/>
  <c r="D32" i="5"/>
  <c r="I32" i="5"/>
  <c r="J32" i="5"/>
  <c r="C32" i="5"/>
  <c r="K32" i="5"/>
  <c r="L32" i="5"/>
  <c r="P32" i="5"/>
  <c r="M32" i="5"/>
  <c r="N32" i="5"/>
  <c r="C30" i="6"/>
  <c r="O30" i="6"/>
  <c r="L30" i="6"/>
  <c r="N30" i="6"/>
  <c r="D30" i="6"/>
  <c r="P30" i="6"/>
  <c r="I30" i="6"/>
  <c r="E30" i="6"/>
  <c r="Q30" i="6"/>
  <c r="R30" i="6"/>
  <c r="F30" i="6"/>
  <c r="G30" i="6"/>
  <c r="S30" i="6"/>
  <c r="H30" i="6"/>
  <c r="J30" i="6"/>
  <c r="K30" i="6"/>
  <c r="M30" i="6"/>
  <c r="L33" i="5"/>
  <c r="M33" i="5"/>
  <c r="N33" i="5"/>
  <c r="J33" i="5"/>
  <c r="K33" i="5"/>
  <c r="C33" i="5"/>
  <c r="O33" i="5"/>
  <c r="H33" i="5"/>
  <c r="D33" i="5"/>
  <c r="P33" i="5"/>
  <c r="E33" i="5"/>
  <c r="Q33" i="5"/>
  <c r="F33" i="5"/>
  <c r="R33" i="5"/>
  <c r="G33" i="5"/>
  <c r="S33" i="5"/>
  <c r="I33" i="5"/>
  <c r="J31" i="6"/>
  <c r="O31" i="6"/>
  <c r="D31" i="6"/>
  <c r="H31" i="6"/>
  <c r="K31" i="6"/>
  <c r="F31" i="6"/>
  <c r="L31" i="6"/>
  <c r="P31" i="6"/>
  <c r="G31" i="6"/>
  <c r="M31" i="6"/>
  <c r="N31" i="6"/>
  <c r="S31" i="6"/>
  <c r="I31" i="6"/>
  <c r="C31" i="6"/>
  <c r="E31" i="6"/>
  <c r="Q31" i="6"/>
  <c r="R31" i="6"/>
  <c r="G34" i="5"/>
  <c r="S34" i="5"/>
  <c r="E34" i="5"/>
  <c r="H34" i="5"/>
  <c r="P34" i="5"/>
  <c r="I34" i="5"/>
  <c r="J34" i="5"/>
  <c r="K34" i="5"/>
  <c r="C34" i="5"/>
  <c r="L34" i="5"/>
  <c r="O34" i="5"/>
  <c r="R34" i="5"/>
  <c r="M34" i="5"/>
  <c r="F34" i="5"/>
  <c r="N34" i="5"/>
  <c r="D34" i="5"/>
  <c r="Q34" i="5"/>
  <c r="E32" i="6"/>
  <c r="Q32" i="6"/>
  <c r="F32" i="6"/>
  <c r="R32" i="6"/>
  <c r="N32" i="6"/>
  <c r="O32" i="6"/>
  <c r="D32" i="6"/>
  <c r="G32" i="6"/>
  <c r="S32" i="6"/>
  <c r="J32" i="6"/>
  <c r="H32" i="6"/>
  <c r="K32" i="6"/>
  <c r="M32" i="6"/>
  <c r="I32" i="6"/>
  <c r="C32" i="6"/>
  <c r="L32" i="6"/>
  <c r="P32" i="6"/>
  <c r="L33" i="6"/>
  <c r="C33" i="6"/>
  <c r="Q33" i="6"/>
  <c r="H33" i="6"/>
  <c r="M33" i="6"/>
  <c r="E33" i="6"/>
  <c r="N33" i="6"/>
  <c r="O33" i="6"/>
  <c r="K33" i="6"/>
  <c r="R33" i="6"/>
  <c r="J33" i="6"/>
  <c r="D33" i="6"/>
  <c r="P33" i="6"/>
  <c r="F33" i="6"/>
  <c r="G33" i="6"/>
  <c r="S33" i="6"/>
  <c r="I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<sst xmlns="http://schemas.openxmlformats.org/spreadsheetml/2006/main" count="155" uniqueCount="56">
  <si>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</si>
  <si>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</si>
  <si>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</si>
  <si>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</si>
  <si>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</si>
  <si>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</si>
  <si>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</si>
  <si>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</si>
  <si>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</si>
  <si>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</si>
  <si>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</si>
  <si>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</si>
  <si>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</si>
  <si>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</si>
  <si>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</si>
  <si>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</si>
  <si>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</si>
  <si>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</si>
  <si>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</si>
  <si>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</si>
  <si>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</si>
  <si>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</si>
  <si>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</si>
  <si>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</si>
  <si>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</si>
  <si>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</si>
  <si>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</si>
  <si>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</si>
  <si>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</si>
  <si>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</si>
  <si>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</si>
  <si>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</si>
  <si>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</si>
  <si>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</si>
  <si>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</si>
  <si>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</si>
  <si>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</si>
  <si>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</si>
  <si>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</si>
  <si>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</si>
  <si>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</si>
  <si>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</si>
  <si>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</si>
  <si>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</si>
  <si>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</si>
  <si>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</si>
  <si>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</si>
  <si>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</si>
  <si>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</si>
  <si>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</si>
  <si>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</si>
  <si>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</si>
  <si>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</si>
  <si>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</si>
  <si>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JU11 Combe du Bez</t>
  </si>
  <si>
    <t>Ecoeng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</si>
</sst>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S15" sqref="S1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41690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30">
        <v>10</v>
      </c>
      <c r="B9" s="30">
        <v>0.1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31">
        <v>14</v>
      </c>
      <c r="B10" s="31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31">
        <v>18</v>
      </c>
      <c r="B11" s="31">
        <v>0.2</v>
      </c>
      <c r="C11" s="8">
        <v>8</v>
      </c>
      <c r="D11" s="8">
        <v>7</v>
      </c>
      <c r="E11" s="8"/>
      <c r="F11" s="8"/>
      <c r="G11" s="8"/>
      <c r="H11" s="8"/>
      <c r="I11" s="8">
        <v>33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31">
        <v>22</v>
      </c>
      <c r="B12" s="31">
        <v>0.3</v>
      </c>
      <c r="C12" s="8">
        <v>15</v>
      </c>
      <c r="D12" s="8">
        <v>2</v>
      </c>
      <c r="E12" s="8"/>
      <c r="F12" s="8"/>
      <c r="G12" s="8"/>
      <c r="H12" s="8"/>
      <c r="I12" s="8">
        <v>29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31">
        <v>26</v>
      </c>
      <c r="B13" s="31">
        <v>0.5</v>
      </c>
      <c r="C13" s="8">
        <v>12</v>
      </c>
      <c r="D13" s="8">
        <v>1</v>
      </c>
      <c r="E13" s="8"/>
      <c r="F13" s="8"/>
      <c r="G13" s="8"/>
      <c r="H13" s="8"/>
      <c r="I13" s="8">
        <v>31</v>
      </c>
      <c r="J13" s="8"/>
      <c r="K13" s="8">
        <v>2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31">
        <v>30</v>
      </c>
      <c r="B14" s="31">
        <v>0.7</v>
      </c>
      <c r="C14" s="8">
        <v>13</v>
      </c>
      <c r="D14" s="8">
        <v>1</v>
      </c>
      <c r="E14" s="8"/>
      <c r="F14" s="8"/>
      <c r="G14" s="8"/>
      <c r="H14" s="8"/>
      <c r="I14" s="8">
        <v>22</v>
      </c>
      <c r="J14" s="8"/>
      <c r="K14" s="8">
        <v>2</v>
      </c>
      <c r="L14" s="8"/>
      <c r="M14" s="8"/>
      <c r="N14" s="8"/>
      <c r="O14" s="8"/>
      <c r="P14" s="8"/>
      <c r="Q14" s="8"/>
      <c r="R14" s="8"/>
      <c r="S14" s="8">
        <v>1</v>
      </c>
    </row>
    <row r="15" spans="1:19" x14ac:dyDescent="0.25">
      <c r="A15" s="31">
        <v>34</v>
      </c>
      <c r="B15" s="31">
        <v>1</v>
      </c>
      <c r="C15" s="8">
        <v>10</v>
      </c>
      <c r="D15" s="8">
        <v>5</v>
      </c>
      <c r="E15" s="8"/>
      <c r="F15" s="8"/>
      <c r="G15" s="8"/>
      <c r="H15" s="8"/>
      <c r="I15" s="8">
        <v>18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31">
        <v>38</v>
      </c>
      <c r="B16" s="31">
        <v>1.3</v>
      </c>
      <c r="C16" s="8">
        <v>13</v>
      </c>
      <c r="D16" s="8">
        <v>1</v>
      </c>
      <c r="E16" s="8"/>
      <c r="F16" s="8"/>
      <c r="G16" s="8"/>
      <c r="H16" s="8"/>
      <c r="I16" s="8">
        <v>9</v>
      </c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31">
        <v>42</v>
      </c>
      <c r="B17" s="31">
        <v>1.6</v>
      </c>
      <c r="C17" s="8">
        <v>5</v>
      </c>
      <c r="D17" s="8">
        <v>5</v>
      </c>
      <c r="E17" s="8"/>
      <c r="F17" s="8"/>
      <c r="G17" s="8"/>
      <c r="H17" s="8"/>
      <c r="I17" s="8">
        <v>2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31">
        <v>46</v>
      </c>
      <c r="B18" s="31">
        <v>2</v>
      </c>
      <c r="C18" s="8">
        <v>1</v>
      </c>
      <c r="D18" s="8">
        <v>2</v>
      </c>
      <c r="E18" s="8"/>
      <c r="F18" s="8"/>
      <c r="G18" s="8"/>
      <c r="H18" s="8"/>
      <c r="I18" s="8">
        <v>5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31">
        <v>50</v>
      </c>
      <c r="B19" s="31">
        <v>2.4</v>
      </c>
      <c r="C19" s="8">
        <v>2</v>
      </c>
      <c r="D19" s="8"/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31">
        <v>54</v>
      </c>
      <c r="B20" s="31">
        <v>2.8</v>
      </c>
      <c r="C20" s="8">
        <v>2</v>
      </c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31">
        <v>58</v>
      </c>
      <c r="B21" s="31">
        <v>3.3</v>
      </c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31">
        <v>62</v>
      </c>
      <c r="B22" s="31">
        <v>3.8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31">
        <v>66</v>
      </c>
      <c r="B23" s="31">
        <v>4.4000000000000004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31">
        <v>70</v>
      </c>
      <c r="B24" s="31">
        <v>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31">
        <v>74</v>
      </c>
      <c r="B25" s="31">
        <v>5.7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31">
        <v>78</v>
      </c>
      <c r="B26" s="31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31">
        <v>82</v>
      </c>
      <c r="B27" s="31">
        <v>7.1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31">
        <v>86</v>
      </c>
      <c r="B28" s="31">
        <v>7.9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31">
        <v>90</v>
      </c>
      <c r="B29" s="31">
        <v>8.6999999999999993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31">
        <v>94</v>
      </c>
      <c r="B30" s="31">
        <v>9.5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31">
        <v>98</v>
      </c>
      <c r="B31" s="31">
        <v>10.3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31">
        <v>102</v>
      </c>
      <c r="B32" s="31">
        <v>11.2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31">
        <v>106</v>
      </c>
      <c r="B33" s="31">
        <v>12.1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31">
        <v>110</v>
      </c>
      <c r="B34" s="31">
        <v>13.1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81</v>
      </c>
      <c r="D54" s="12">
        <f t="shared" ref="D54:S54" si="0">SUM(D9:D51)</f>
        <v>25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151</v>
      </c>
      <c r="J54" s="12">
        <f t="shared" si="0"/>
        <v>0</v>
      </c>
      <c r="K54" s="12">
        <f t="shared" si="0"/>
        <v>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263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115.7</v>
      </c>
      <c r="D55" s="20">
        <f t="shared" ref="D55:S55" si="3">ROUND(D54/$B$6, 1)</f>
        <v>35.700000000000003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215.7</v>
      </c>
      <c r="J55" s="20">
        <f t="shared" si="3"/>
        <v>0</v>
      </c>
      <c r="K55" s="20">
        <f t="shared" si="3"/>
        <v>7.1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1.4</v>
      </c>
      <c r="T55" s="21">
        <f>ROUND(SUM(C55:S55),0)</f>
        <v>376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6.42</v>
      </c>
      <c r="D56" s="22">
        <f>ROUND('Calcul surface terriere'!D53, 2)</f>
        <v>2.23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9.33</v>
      </c>
      <c r="J56" s="22">
        <f>ROUND('Calcul surface terriere'!J53, 2)</f>
        <v>0</v>
      </c>
      <c r="K56" s="22">
        <f>ROUND('Calcul surface terriere'!K53, 2)</f>
        <v>0.36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7.0000000000000007E-2</v>
      </c>
      <c r="T56" s="23">
        <f>ROUND('Calcul surface terriere'!T53,1)</f>
        <v>18.399999999999999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9.17</v>
      </c>
      <c r="D57" s="22">
        <f>ROUND('Calcul surface terriere'!D54, 2)</f>
        <v>3.19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13.33</v>
      </c>
      <c r="J57" s="22">
        <f>ROUND('Calcul surface terriere'!J54, 2)</f>
        <v>0</v>
      </c>
      <c r="K57" s="22">
        <f>ROUND('Calcul surface terriere'!K54, 2)</f>
        <v>0.52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</v>
      </c>
      <c r="T57" s="23">
        <f>ROUND('Calcul surface terriere'!T54, 1)</f>
        <v>26.3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35</v>
      </c>
      <c r="D58" s="24">
        <f>ROUND(100 * 'Calcul surface terriere'!D55,0)</f>
        <v>12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51</v>
      </c>
      <c r="J58" s="24">
        <f>ROUND(100 * 'Calcul surface terriere'!J55,0)</f>
        <v>0</v>
      </c>
      <c r="K58" s="24">
        <f>ROUND(100 * 'Calcul surface terriere'!K55,0)</f>
        <v>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68.5</v>
      </c>
      <c r="D59" s="26">
        <f>ROUND('Calcul volume sur pied'!D53, 1)</f>
        <v>24.8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94.3</v>
      </c>
      <c r="J59" s="26">
        <f>ROUND('Calcul volume sur pied'!J53, 1)</f>
        <v>0</v>
      </c>
      <c r="K59" s="26">
        <f>ROUND('Calcul volume sur pied'!K53, 1)</f>
        <v>3.7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0.7</v>
      </c>
      <c r="T59" s="27">
        <f>ROUND('Calcul volume sur pied'!T53, 0)</f>
        <v>192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97.9</v>
      </c>
      <c r="D60" s="26">
        <f>ROUND('Calcul volume sur pied'!D54, 1)</f>
        <v>35.4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134.69999999999999</v>
      </c>
      <c r="J60" s="26">
        <f>ROUND('Calcul volume sur pied'!J54, 1)</f>
        <v>0</v>
      </c>
      <c r="K60" s="26">
        <f>ROUND('Calcul volume sur pied'!K54, 1)</f>
        <v>5.3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</v>
      </c>
      <c r="T60" s="27">
        <f>ROUND('Calcul volume sur pied'!T54, 0)</f>
        <v>274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36</v>
      </c>
      <c r="D61" s="24">
        <f>ROUND(100 * 'Calcul volume sur pied'!D55, 0)</f>
        <v>13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49</v>
      </c>
      <c r="J61" s="24">
        <f>ROUND(100 * 'Calcul volume sur pied'!J55, 0)</f>
        <v>0</v>
      </c>
      <c r="K61" s="24">
        <f>ROUND(100 * 'Calcul volume sur pied'!K55, 0)</f>
        <v>2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Inventaire'!C11/$B$6</f>
        <v>11.428571428571429</v>
      </c>
      <c r="D11" s="8">
        <f>'Protocole Inventaire'!D11/$B$6</f>
        <v>10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47.142857142857146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Inventaire'!C12/$B$6</f>
        <v>21.428571428571431</v>
      </c>
      <c r="D12" s="8">
        <f>'Protocole Inventaire'!D12/$B$6</f>
        <v>2.8571428571428572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41.428571428571431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Inventaire'!C13/$B$6</f>
        <v>17.142857142857142</v>
      </c>
      <c r="D13" s="8">
        <f>'Protocole Inventaire'!D13/$B$6</f>
        <v>1.4285714285714286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44.285714285714292</v>
      </c>
      <c r="J13" s="8">
        <f>'Protocole Inventaire'!J13/$B$6</f>
        <v>0</v>
      </c>
      <c r="K13" s="8">
        <f>'Protocole Inventaire'!K13/$B$6</f>
        <v>2.8571428571428572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Inventaire'!C14/$B$6</f>
        <v>18.571428571428573</v>
      </c>
      <c r="D14" s="8">
        <f>'Protocole Inventaire'!D14/$B$6</f>
        <v>1.4285714285714286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31.428571428571431</v>
      </c>
      <c r="J14" s="8">
        <f>'Protocole Inventaire'!J14/$B$6</f>
        <v>0</v>
      </c>
      <c r="K14" s="8">
        <f>'Protocole Inventaire'!K14/$B$6</f>
        <v>2.8571428571428572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1.4285714285714286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Inventaire'!C15/$B$6</f>
        <v>14.285714285714286</v>
      </c>
      <c r="D15" s="8">
        <f>'Protocole Inventaire'!D15/$B$6</f>
        <v>7.1428571428571432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25.714285714285715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Inventaire'!C16/$B$6</f>
        <v>18.571428571428573</v>
      </c>
      <c r="D16" s="8">
        <f>'Protocole Inventaire'!D16/$B$6</f>
        <v>1.4285714285714286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12.857142857142858</v>
      </c>
      <c r="J16" s="8">
        <f>'Protocole Inventaire'!J16/$B$6</f>
        <v>0</v>
      </c>
      <c r="K16" s="8">
        <f>'Protocole Inventaire'!K16/$B$6</f>
        <v>1.4285714285714286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Inventaire'!C17/$B$6</f>
        <v>7.1428571428571432</v>
      </c>
      <c r="D17" s="8">
        <f>'Protocole Inventaire'!D17/$B$6</f>
        <v>7.1428571428571432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2.8571428571428572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Inventaire'!C18/$B$6</f>
        <v>1.4285714285714286</v>
      </c>
      <c r="D18" s="8">
        <f>'Protocole Inventaire'!D18/$B$6</f>
        <v>2.8571428571428572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7.1428571428571432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Inventaire'!C19/$B$6</f>
        <v>2.8571428571428572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1.4285714285714286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Inventaire'!C20/$B$6</f>
        <v>2.8571428571428572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1.4285714285714286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Inventaire'!C21/$B$6</f>
        <v>0</v>
      </c>
      <c r="D21" s="8">
        <f>'Protocole Inventaire'!D21/$B$6</f>
        <v>1.4285714285714286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Inventaire'!C11*($A11/200)^2*PI()</f>
        <v>0.20357520395261858</v>
      </c>
      <c r="D11" s="8">
        <f>'Protocole Inventaire'!D11*($A11/200)^2*PI()</f>
        <v>0.17812830345854128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0.83974771630455169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Inventaire'!C12*($A12/200)^2*PI()</f>
        <v>0.5701990666265474</v>
      </c>
      <c r="D12" s="8">
        <f>'Protocole Inventaire'!D12*($A12/200)^2*PI()</f>
        <v>7.6026542216872994E-2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1.1023848621446584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Inventaire'!C13*($A13/200)^2*PI()</f>
        <v>0.63711499014801021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1.6458803912156927</v>
      </c>
      <c r="J13" s="8">
        <f>'Protocole Inventaire'!J13*($A13/200)^2*PI()</f>
        <v>0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Inventaire'!C14*($A14/200)^2*PI()</f>
        <v>0.9189158511750144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1.5550883635269477</v>
      </c>
      <c r="J14" s="8">
        <f>'Protocole Inventaire'!J14*($A14/200)^2*PI()</f>
        <v>0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Inventaire'!C15*($A15/200)^2*PI()</f>
        <v>0.90792027688745036</v>
      </c>
      <c r="D15" s="8">
        <f>'Protocole Inventaire'!D15*($A15/200)^2*PI()</f>
        <v>0.45396013844372518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1.6342564983974106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Inventaire'!C16*($A16/200)^2*PI()</f>
        <v>1.47434943232969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1.0207034531513239</v>
      </c>
      <c r="J16" s="8">
        <f>'Protocole Inventaire'!J16*($A16/200)^2*PI()</f>
        <v>0</v>
      </c>
      <c r="K16" s="8">
        <f>'Protocole Inventaire'!K16*($A16/200)^2*PI()</f>
        <v>0.11341149479459153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Inventaire'!C17*($A17/200)^2*PI()</f>
        <v>0.69272118011654926</v>
      </c>
      <c r="D17" s="8">
        <f>'Protocole Inventaire'!D17*($A17/200)^2*PI()</f>
        <v>0.69272118011654926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0.27708847204661974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Inventaire'!C18*($A18/200)^2*PI()</f>
        <v>0.16619025137490007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0.83095125687450033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Inventaire'!C19*($A19/200)^2*PI()</f>
        <v>0.39269908169872414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Inventaire'!C20*($A20/200)^2*PI()</f>
        <v>0.45804420889339187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Inventaire'!C21*($A21/200)^2*PI()</f>
        <v>0</v>
      </c>
      <c r="D21" s="8">
        <f>'Protocole Inventaire'!D21*($A21/200)^2*PI()</f>
        <v>0.26420794216690158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6.4217295432028942</v>
      </c>
      <c r="D53">
        <f t="shared" ref="D53:S53" si="0">SUM(D9:D51)</f>
        <v>2.2346148544984197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9.3314726589577628</v>
      </c>
      <c r="J53">
        <f t="shared" si="0"/>
        <v>0</v>
      </c>
      <c r="K53">
        <f t="shared" si="0"/>
        <v>0.36096899589746723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7.0685834705770348E-2</v>
      </c>
      <c r="T53">
        <f>SUM(C53:S53)</f>
        <v>18.419471887262311</v>
      </c>
    </row>
    <row r="54" spans="1:20" x14ac:dyDescent="0.25">
      <c r="A54" t="s">
        <v>49</v>
      </c>
      <c r="B54" t="s">
        <v>30</v>
      </c>
      <c r="C54">
        <f>C53/$B$6</f>
        <v>9.1738993474327071</v>
      </c>
      <c r="D54">
        <f t="shared" ref="D54:S54" si="1">D53/$B$6</f>
        <v>3.1923069349977427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13.330675227082519</v>
      </c>
      <c r="J54">
        <f t="shared" si="1"/>
        <v>0</v>
      </c>
      <c r="K54">
        <f t="shared" si="1"/>
        <v>0.51566999413923897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0.10097976386538622</v>
      </c>
      <c r="T54">
        <f>SUM(C54:S54)</f>
        <v>26.313531267517593</v>
      </c>
    </row>
    <row r="55" spans="1:20" x14ac:dyDescent="0.25">
      <c r="A55" t="s">
        <v>49</v>
      </c>
      <c r="B55" t="s">
        <v>50</v>
      </c>
      <c r="C55">
        <f>C54/$T54</f>
        <v>0.3486380924766761</v>
      </c>
      <c r="D55">
        <f t="shared" ref="D55:S55" si="2">D54/$T54</f>
        <v>0.12131807405638656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0.50660913168801491</v>
      </c>
      <c r="J55">
        <f t="shared" si="2"/>
        <v>0</v>
      </c>
      <c r="K55">
        <f t="shared" si="2"/>
        <v>1.9597141443946038E-2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3.8375603349763785E-3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0.1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0.2</v>
      </c>
      <c r="C11" s="8">
        <f>'Protocole Inventaire'!C11*$B11</f>
        <v>1.6</v>
      </c>
      <c r="D11" s="8">
        <f>'Protocole Inventaire'!D11*$B11</f>
        <v>1.4000000000000001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6.6000000000000005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0.3</v>
      </c>
      <c r="C12" s="8">
        <f>'Protocole Inventaire'!C12*$B12</f>
        <v>4.5</v>
      </c>
      <c r="D12" s="8">
        <f>'Protocole Inventaire'!D12*$B12</f>
        <v>0.6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8.6999999999999993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0.5</v>
      </c>
      <c r="C13" s="8">
        <f>'Protocole Inventaire'!C13*$B13</f>
        <v>6</v>
      </c>
      <c r="D13" s="8">
        <f>'Protocole Inventaire'!D13*$B13</f>
        <v>0.5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15.5</v>
      </c>
      <c r="J13" s="8">
        <f>'Protocole Inventaire'!J13*$B13</f>
        <v>0</v>
      </c>
      <c r="K13" s="8">
        <f>'Protocole Inventaire'!K13*$B13</f>
        <v>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0.7</v>
      </c>
      <c r="C14" s="8">
        <f>'Protocole Inventaire'!C14*$B14</f>
        <v>9.1</v>
      </c>
      <c r="D14" s="8">
        <f>'Protocole Inventaire'!D14*$B14</f>
        <v>0.7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15.399999999999999</v>
      </c>
      <c r="J14" s="8">
        <f>'Protocole Inventaire'!J14*$B14</f>
        <v>0</v>
      </c>
      <c r="K14" s="8">
        <f>'Protocole Inventaire'!K14*$B14</f>
        <v>1.4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0.7</v>
      </c>
    </row>
    <row r="15" spans="1:19" x14ac:dyDescent="0.25">
      <c r="A15" s="8">
        <f>'Protocole Inventaire'!A15</f>
        <v>34</v>
      </c>
      <c r="B15" s="8">
        <f>'Protocole Inventaire'!B15</f>
        <v>1</v>
      </c>
      <c r="C15" s="8">
        <f>'Protocole Inventaire'!C15*$B15</f>
        <v>10</v>
      </c>
      <c r="D15" s="8">
        <f>'Protocole Inventaire'!D15*$B15</f>
        <v>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18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1.3</v>
      </c>
      <c r="C16" s="8">
        <f>'Protocole Inventaire'!C16*$B16</f>
        <v>16.900000000000002</v>
      </c>
      <c r="D16" s="8">
        <f>'Protocole Inventaire'!D16*$B16</f>
        <v>1.3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11.700000000000001</v>
      </c>
      <c r="J16" s="8">
        <f>'Protocole Inventaire'!J16*$B16</f>
        <v>0</v>
      </c>
      <c r="K16" s="8">
        <f>'Protocole Inventaire'!K16*$B16</f>
        <v>1.3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1.6</v>
      </c>
      <c r="C17" s="8">
        <f>'Protocole Inventaire'!C17*$B17</f>
        <v>8</v>
      </c>
      <c r="D17" s="8">
        <f>'Protocole Inventaire'!D17*$B17</f>
        <v>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3.2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2</v>
      </c>
      <c r="C18" s="8">
        <f>'Protocole Inventaire'!C18*$B18</f>
        <v>2</v>
      </c>
      <c r="D18" s="8">
        <f>'Protocole Inventaire'!D18*$B18</f>
        <v>4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2.4</v>
      </c>
      <c r="C19" s="8">
        <f>'Protocole Inventaire'!C19*$B19</f>
        <v>4.8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2.4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2.8</v>
      </c>
      <c r="C20" s="8">
        <f>'Protocole Inventaire'!C20*$B20</f>
        <v>5.6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3.3</v>
      </c>
      <c r="C21" s="8">
        <f>'Protocole Inventaire'!C21*$B21</f>
        <v>0</v>
      </c>
      <c r="D21" s="8">
        <f>'Protocole Inventaire'!D21*$B21</f>
        <v>3.3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4.4000000000000004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5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7.9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8.6999999999999993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9.5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10.3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11.2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12.1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13.1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68.5</v>
      </c>
      <c r="D53">
        <f t="shared" ref="D53:S53" si="0">SUM(D9:D51)</f>
        <v>24.8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94.300000000000011</v>
      </c>
      <c r="J53">
        <f t="shared" si="0"/>
        <v>0</v>
      </c>
      <c r="K53">
        <f t="shared" si="0"/>
        <v>3.7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0.7</v>
      </c>
      <c r="T53">
        <f>SUM(C53:S53)</f>
        <v>192</v>
      </c>
    </row>
    <row r="54" spans="1:20" x14ac:dyDescent="0.25">
      <c r="A54" t="s">
        <v>53</v>
      </c>
      <c r="B54" t="s">
        <v>30</v>
      </c>
      <c r="C54">
        <f>C53/$B$6</f>
        <v>97.857142857142861</v>
      </c>
      <c r="D54">
        <f t="shared" ref="D54:S54" si="1">D53/$B$6</f>
        <v>35.428571428571431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134.71428571428575</v>
      </c>
      <c r="J54">
        <f t="shared" si="1"/>
        <v>0</v>
      </c>
      <c r="K54">
        <f t="shared" si="1"/>
        <v>5.2857142857142865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</v>
      </c>
      <c r="T54">
        <f>SUM(C54:S54)</f>
        <v>274.28571428571428</v>
      </c>
    </row>
    <row r="55" spans="1:20" x14ac:dyDescent="0.25">
      <c r="A55" t="s">
        <v>53</v>
      </c>
      <c r="B55" t="s">
        <v>50</v>
      </c>
      <c r="C55">
        <f>C54/$T54</f>
        <v>0.35677083333333337</v>
      </c>
      <c r="D55">
        <f t="shared" ref="D55:S55" si="2">D54/$T54</f>
        <v>0.12916666666666668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0.4911458333333335</v>
      </c>
      <c r="J55">
        <f t="shared" si="2"/>
        <v>0</v>
      </c>
      <c r="K55">
        <f t="shared" si="2"/>
        <v>1.9270833333333338E-2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3.6458333333333334E-3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Maire Gilles</cp:lastModifiedBy>
  <dcterms:created xsi:type="dcterms:W3CDTF">2022-03-10T11:48:40Z</dcterms:created>
  <dcterms:modified xsi:type="dcterms:W3CDTF">2025-01-17T12:48:40Z</dcterms:modified>
</cp:coreProperties>
</file>