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9zx\Downloads\"/>
    </mc:Choice>
  </mc:AlternateContent>
  <xr:revisionPtr revIDLastSave="0" documentId="13_ncr:1_{B570188F-0FF0-4E65-BC75-A1E9C0A0F128}" xr6:coauthVersionLast="47" xr6:coauthVersionMax="47" xr10:uidLastSave="{00000000-0000-0000-0000-000000000000}"/>
  <bookViews>
    <workbookView xWindow="-28920" yWindow="-120" windowWidth="29040" windowHeight="158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3" i="5" l="1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G32" i="5" l="1"/>
  <c r="O32" i="5"/>
  <c r="R32" i="5"/>
  <c r="C32" i="5"/>
  <c r="D32" i="5"/>
  <c r="M32" i="5"/>
  <c r="F32" i="5"/>
  <c r="H32" i="5"/>
  <c r="P32" i="5"/>
  <c r="S32" i="5"/>
  <c r="E32" i="5"/>
  <c r="N32" i="5"/>
  <c r="I32" i="5"/>
  <c r="Q32" i="5"/>
  <c r="J32" i="5"/>
  <c r="K32" i="5"/>
  <c r="L32" i="5"/>
  <c r="C31" i="5"/>
  <c r="K31" i="5"/>
  <c r="S31" i="5"/>
  <c r="D31" i="5"/>
  <c r="L31" i="5"/>
  <c r="E31" i="5"/>
  <c r="M31" i="5"/>
  <c r="F31" i="5"/>
  <c r="N31" i="5"/>
  <c r="G31" i="5"/>
  <c r="O31" i="5"/>
  <c r="H31" i="5"/>
  <c r="P31" i="5"/>
  <c r="J31" i="5"/>
  <c r="I31" i="5"/>
  <c r="Q31" i="5"/>
  <c r="R31" i="5"/>
  <c r="D30" i="5"/>
  <c r="L30" i="5"/>
  <c r="O30" i="5"/>
  <c r="E30" i="5"/>
  <c r="M30" i="5"/>
  <c r="P30" i="5"/>
  <c r="F30" i="5"/>
  <c r="N30" i="5"/>
  <c r="G30" i="5"/>
  <c r="H30" i="5"/>
  <c r="I30" i="5"/>
  <c r="Q30" i="5"/>
  <c r="J30" i="5"/>
  <c r="R30" i="5"/>
  <c r="C30" i="5"/>
  <c r="K30" i="5"/>
  <c r="S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<sst xmlns="http://schemas.openxmlformats.org/spreadsheetml/2006/main" count="155" uniqueCount="52">
  <si>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</si>
  <si>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</si>
  <si>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</si>
  <si>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</si>
  <si>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</si>
  <si>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</si>
  <si>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</si>
  <si>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</si>
  <si>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</si>
  <si>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</si>
  <si>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</si>
  <si>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</si>
  <si>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</si>
  <si>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</si>
  <si>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</si>
  <si>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</si>
  <si>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</si>
  <si>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</si>
  <si>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</si>
  <si>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</si>
  <si>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</si>
  <si>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</si>
  <si>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</si>
  <si>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</si>
  <si>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</si>
  <si>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</si>
  <si>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</si>
  <si>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</si>
  <si>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</si>
  <si>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</si>
  <si>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</si>
  <si>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</si>
  <si>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</si>
  <si>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</si>
  <si>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</si>
  <si>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</si>
  <si>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</si>
  <si>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</si>
  <si>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</si>
  <si>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</si>
  <si>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</si>
  <si>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</si>
  <si>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</si>
  <si>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</si>
  <si>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</si>
  <si>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</si>
  <si>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</si>
  <si>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</si>
  <si>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</si>
  <si>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</si>
  <si>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BE44 Gumital</t>
  </si>
  <si>
    <t>F. Christen, E. Fankhauser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</si>
</sst>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E6" sqref="E6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39980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0.26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0.1</v>
      </c>
      <c r="C9" s="7">
        <v>3</v>
      </c>
      <c r="D9" s="7">
        <v>2</v>
      </c>
      <c r="E9" s="7"/>
      <c r="F9" s="7"/>
      <c r="G9" s="7"/>
      <c r="H9" s="7"/>
      <c r="I9" s="7">
        <v>5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0.25</v>
      </c>
      <c r="C10" s="8">
        <v>2</v>
      </c>
      <c r="D10" s="8">
        <v>4</v>
      </c>
      <c r="E10" s="8"/>
      <c r="F10" s="8"/>
      <c r="G10" s="8"/>
      <c r="H10" s="8"/>
      <c r="I10" s="8">
        <v>2</v>
      </c>
      <c r="J10" s="8"/>
      <c r="K10" s="8"/>
      <c r="L10" s="8"/>
      <c r="M10" s="8"/>
      <c r="N10" s="8"/>
      <c r="O10" s="8"/>
      <c r="P10" s="8"/>
      <c r="Q10" s="8"/>
      <c r="R10" s="8"/>
      <c r="S10" s="8">
        <v>1</v>
      </c>
    </row>
    <row r="11" spans="1:19" x14ac:dyDescent="0.25">
      <c r="A11" s="8">
        <v>18</v>
      </c>
      <c r="B11" s="8">
        <v>0.5</v>
      </c>
      <c r="C11" s="8">
        <v>3</v>
      </c>
      <c r="D11" s="8">
        <v>5</v>
      </c>
      <c r="E11" s="8"/>
      <c r="F11" s="8"/>
      <c r="G11" s="8"/>
      <c r="H11" s="8"/>
      <c r="I11" s="8">
        <v>11</v>
      </c>
      <c r="J11" s="8"/>
      <c r="K11" s="8"/>
      <c r="L11" s="8"/>
      <c r="M11" s="8"/>
      <c r="N11" s="8"/>
      <c r="O11" s="8"/>
      <c r="P11" s="8"/>
      <c r="Q11" s="8"/>
      <c r="R11" s="8"/>
      <c r="S11" s="8">
        <v>1</v>
      </c>
    </row>
    <row r="12" spans="1:19" x14ac:dyDescent="0.25">
      <c r="A12" s="8">
        <v>22</v>
      </c>
      <c r="B12" s="8">
        <v>0.6</v>
      </c>
      <c r="C12" s="8">
        <v>1</v>
      </c>
      <c r="D12" s="8">
        <v>4</v>
      </c>
      <c r="E12" s="8"/>
      <c r="F12" s="8"/>
      <c r="G12" s="8"/>
      <c r="H12" s="8"/>
      <c r="I12" s="8">
        <v>8</v>
      </c>
      <c r="J12" s="8"/>
      <c r="K12" s="8"/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0.85</v>
      </c>
      <c r="C13" s="8">
        <v>2</v>
      </c>
      <c r="D13" s="8">
        <v>2</v>
      </c>
      <c r="E13" s="8"/>
      <c r="F13" s="8"/>
      <c r="G13" s="8"/>
      <c r="H13" s="8"/>
      <c r="I13" s="8">
        <v>6</v>
      </c>
      <c r="J13" s="8"/>
      <c r="K13" s="8"/>
      <c r="L13" s="8"/>
      <c r="M13" s="8"/>
      <c r="N13" s="8"/>
      <c r="O13" s="8"/>
      <c r="P13" s="8"/>
      <c r="Q13" s="8"/>
      <c r="R13" s="8"/>
      <c r="S13" s="8">
        <v>3</v>
      </c>
    </row>
    <row r="14" spans="1:19" x14ac:dyDescent="0.25">
      <c r="A14" s="8">
        <v>30</v>
      </c>
      <c r="B14" s="8">
        <v>1.1499999999999999</v>
      </c>
      <c r="C14" s="8"/>
      <c r="D14" s="8">
        <v>4</v>
      </c>
      <c r="E14" s="8"/>
      <c r="F14" s="8"/>
      <c r="G14" s="8"/>
      <c r="H14" s="8"/>
      <c r="I14" s="8">
        <v>1</v>
      </c>
      <c r="J14" s="8"/>
      <c r="K14" s="8"/>
      <c r="L14" s="8"/>
      <c r="M14" s="8"/>
      <c r="N14" s="8"/>
      <c r="O14" s="8"/>
      <c r="P14" s="8"/>
      <c r="Q14" s="8"/>
      <c r="R14" s="8"/>
      <c r="S14" s="8">
        <v>2</v>
      </c>
    </row>
    <row r="15" spans="1:19" x14ac:dyDescent="0.25">
      <c r="A15" s="8">
        <v>34</v>
      </c>
      <c r="B15" s="8">
        <v>1.45</v>
      </c>
      <c r="C15" s="8">
        <v>1</v>
      </c>
      <c r="D15" s="8">
        <v>4</v>
      </c>
      <c r="E15" s="8"/>
      <c r="F15" s="8"/>
      <c r="G15" s="8"/>
      <c r="H15" s="8"/>
      <c r="I15" s="8">
        <v>4</v>
      </c>
      <c r="J15" s="8"/>
      <c r="K15" s="8"/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8">
        <v>38</v>
      </c>
      <c r="B16" s="8">
        <v>1.8</v>
      </c>
      <c r="C16" s="8">
        <v>7</v>
      </c>
      <c r="D16" s="8">
        <v>3</v>
      </c>
      <c r="E16" s="8"/>
      <c r="F16" s="8"/>
      <c r="G16" s="8"/>
      <c r="H16" s="8"/>
      <c r="I16" s="8">
        <v>3</v>
      </c>
      <c r="J16" s="8"/>
      <c r="K16" s="8"/>
      <c r="L16" s="8"/>
      <c r="M16" s="8"/>
      <c r="N16" s="8"/>
      <c r="O16" s="8"/>
      <c r="P16" s="8"/>
      <c r="Q16" s="8"/>
      <c r="R16" s="8"/>
      <c r="S16" s="8">
        <v>2</v>
      </c>
    </row>
    <row r="17" spans="1:19" x14ac:dyDescent="0.25">
      <c r="A17" s="8">
        <v>42</v>
      </c>
      <c r="B17" s="8">
        <v>2.2000000000000002</v>
      </c>
      <c r="C17" s="8">
        <v>3</v>
      </c>
      <c r="D17" s="8">
        <v>2</v>
      </c>
      <c r="E17" s="8"/>
      <c r="F17" s="8"/>
      <c r="G17" s="8"/>
      <c r="H17" s="8"/>
      <c r="I17" s="8">
        <v>1</v>
      </c>
      <c r="J17" s="8"/>
      <c r="K17" s="8"/>
      <c r="L17" s="8"/>
      <c r="M17" s="8"/>
      <c r="N17" s="8"/>
      <c r="O17" s="8"/>
      <c r="P17" s="8"/>
      <c r="Q17" s="8"/>
      <c r="R17" s="8"/>
      <c r="S17" s="8">
        <v>1</v>
      </c>
    </row>
    <row r="18" spans="1:19" x14ac:dyDescent="0.25">
      <c r="A18" s="8">
        <v>46</v>
      </c>
      <c r="B18" s="8">
        <v>2.7</v>
      </c>
      <c r="C18" s="8">
        <v>4</v>
      </c>
      <c r="D18" s="8">
        <v>1</v>
      </c>
      <c r="E18" s="8"/>
      <c r="F18" s="8"/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3.2</v>
      </c>
      <c r="C19" s="8"/>
      <c r="D19" s="8"/>
      <c r="E19" s="8"/>
      <c r="F19" s="8"/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3.7</v>
      </c>
      <c r="C20" s="8">
        <v>2</v>
      </c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4.2</v>
      </c>
      <c r="C21" s="8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4.8</v>
      </c>
      <c r="C22" s="8"/>
      <c r="D22" s="8">
        <v>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64</v>
      </c>
      <c r="B23" s="8">
        <v>5.4</v>
      </c>
      <c r="C23" s="8"/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68</v>
      </c>
      <c r="B24" s="8">
        <v>6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72</v>
      </c>
      <c r="B25" s="8">
        <v>6.6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76</v>
      </c>
      <c r="B26" s="8">
        <v>7.4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80</v>
      </c>
      <c r="B27" s="8">
        <v>8.1999999999999993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84</v>
      </c>
      <c r="B28" s="8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88</v>
      </c>
      <c r="B29" s="8">
        <v>9.8000000000000007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29</v>
      </c>
      <c r="D54" s="12">
        <f t="shared" ref="D54:S54" si="0">SUM(D9:D51)</f>
        <v>33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44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12</v>
      </c>
      <c r="T54" s="13">
        <f>SUM(C54:S54)</f>
        <v>118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111.5</v>
      </c>
      <c r="D55" s="20">
        <f t="shared" ref="D55:S55" si="3">ROUND(D54/$B$6, 1)</f>
        <v>126.9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169.2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46.2</v>
      </c>
      <c r="T55" s="21">
        <f>ROUND(SUM(C55:S55),0)</f>
        <v>454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2.96</v>
      </c>
      <c r="D56" s="22">
        <f>ROUND('Berechnungen Grundflaeche'!D53, 2)</f>
        <v>2.52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2.48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0.84</v>
      </c>
      <c r="T56" s="23">
        <f>ROUND('Berechnungen Grundflaeche'!T53,1)</f>
        <v>8.8000000000000007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11.39</v>
      </c>
      <c r="D57" s="22">
        <f>ROUND('Berechnungen Grundflaeche'!D54, 2)</f>
        <v>9.68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9.5299999999999994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3.21</v>
      </c>
      <c r="T57" s="23">
        <f>ROUND('Berechnungen Grundflaeche'!T54, 1)</f>
        <v>33.799999999999997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34</v>
      </c>
      <c r="D58" s="24">
        <f>ROUND(100 * 'Berechnungen Grundflaeche'!D55,0)</f>
        <v>29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28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10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47.7</v>
      </c>
      <c r="D59" s="26">
        <f>ROUND('Berechnungen Vorrat'!D53, 1)</f>
        <v>40.9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40.6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13.5</v>
      </c>
      <c r="T59" s="27">
        <f>ROUND('Berechnungen Vorrat'!T53, 0)</f>
        <v>143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183.3</v>
      </c>
      <c r="D60" s="26">
        <f>ROUND('Berechnungen Vorrat'!D54, 1)</f>
        <v>157.30000000000001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156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51.7</v>
      </c>
      <c r="T60" s="27">
        <f>ROUND('Berechnungen Vorrat'!T54, 0)</f>
        <v>548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33</v>
      </c>
      <c r="D61" s="24">
        <f>ROUND(100 * 'Berechnungen Vorrat'!D55, 0)</f>
        <v>29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28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9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0.26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0.1</v>
      </c>
      <c r="C9" s="7">
        <f>Kluppierungsprotokoll!C9/$B$6</f>
        <v>11.538461538461538</v>
      </c>
      <c r="D9" s="7">
        <f>Kluppierungsprotokoll!D9/$B$6</f>
        <v>7.6923076923076916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19.23076923076923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0.25</v>
      </c>
      <c r="C10" s="8">
        <f>Kluppierungsprotokoll!C10/$B$6</f>
        <v>7.6923076923076916</v>
      </c>
      <c r="D10" s="8">
        <f>Kluppierungsprotokoll!D10/$B$6</f>
        <v>15.384615384615383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7.6923076923076916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3.8461538461538458</v>
      </c>
    </row>
    <row r="11" spans="1:19" x14ac:dyDescent="0.25">
      <c r="A11" s="8">
        <f>Kluppierungsprotokoll!A11</f>
        <v>18</v>
      </c>
      <c r="B11" s="8">
        <f>Kluppierungsprotokoll!B11</f>
        <v>0.5</v>
      </c>
      <c r="C11" s="8">
        <f>Kluppierungsprotokoll!C11/$B$6</f>
        <v>11.538461538461538</v>
      </c>
      <c r="D11" s="8">
        <f>Kluppierungsprotokoll!D11/$B$6</f>
        <v>19.23076923076923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42.307692307692307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3.8461538461538458</v>
      </c>
    </row>
    <row r="12" spans="1:19" x14ac:dyDescent="0.25">
      <c r="A12" s="8">
        <f>Kluppierungsprotokoll!A12</f>
        <v>22</v>
      </c>
      <c r="B12" s="8">
        <f>Kluppierungsprotokoll!B12</f>
        <v>0.6</v>
      </c>
      <c r="C12" s="8">
        <f>Kluppierungsprotokoll!C12/$B$6</f>
        <v>3.8461538461538458</v>
      </c>
      <c r="D12" s="8">
        <f>Kluppierungsprotokoll!D12/$B$6</f>
        <v>15.384615384615383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30.769230769230766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3.8461538461538458</v>
      </c>
    </row>
    <row r="13" spans="1:19" x14ac:dyDescent="0.25">
      <c r="A13" s="8">
        <f>Kluppierungsprotokoll!A13</f>
        <v>26</v>
      </c>
      <c r="B13" s="8">
        <f>Kluppierungsprotokoll!B13</f>
        <v>0.85</v>
      </c>
      <c r="C13" s="8">
        <f>Kluppierungsprotokoll!C13/$B$6</f>
        <v>7.6923076923076916</v>
      </c>
      <c r="D13" s="8">
        <f>Kluppierungsprotokoll!D13/$B$6</f>
        <v>7.6923076923076916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23.076923076923077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11.538461538461538</v>
      </c>
    </row>
    <row r="14" spans="1:19" x14ac:dyDescent="0.25">
      <c r="A14" s="8">
        <f>Kluppierungsprotokoll!A14</f>
        <v>30</v>
      </c>
      <c r="B14" s="8">
        <f>Kluppierungsprotokoll!B14</f>
        <v>1.1499999999999999</v>
      </c>
      <c r="C14" s="8">
        <f>Kluppierungsprotokoll!C14/$B$6</f>
        <v>0</v>
      </c>
      <c r="D14" s="8">
        <f>Kluppierungsprotokoll!D14/$B$6</f>
        <v>15.384615384615383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3.8461538461538458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7.6923076923076916</v>
      </c>
    </row>
    <row r="15" spans="1:19" x14ac:dyDescent="0.25">
      <c r="A15" s="8">
        <f>Kluppierungsprotokoll!A15</f>
        <v>34</v>
      </c>
      <c r="B15" s="8">
        <f>Kluppierungsprotokoll!B15</f>
        <v>1.45</v>
      </c>
      <c r="C15" s="8">
        <f>Kluppierungsprotokoll!C15/$B$6</f>
        <v>3.8461538461538458</v>
      </c>
      <c r="D15" s="8">
        <f>Kluppierungsprotokoll!D15/$B$6</f>
        <v>15.384615384615383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15.384615384615383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3.8461538461538458</v>
      </c>
    </row>
    <row r="16" spans="1:19" x14ac:dyDescent="0.25">
      <c r="A16" s="8">
        <f>Kluppierungsprotokoll!A16</f>
        <v>38</v>
      </c>
      <c r="B16" s="8">
        <f>Kluppierungsprotokoll!B16</f>
        <v>1.8</v>
      </c>
      <c r="C16" s="8">
        <f>Kluppierungsprotokoll!C16/$B$6</f>
        <v>26.923076923076923</v>
      </c>
      <c r="D16" s="8">
        <f>Kluppierungsprotokoll!D16/$B$6</f>
        <v>11.538461538461538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11.538461538461538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7.6923076923076916</v>
      </c>
    </row>
    <row r="17" spans="1:19" x14ac:dyDescent="0.25">
      <c r="A17" s="8">
        <f>Kluppierungsprotokoll!A17</f>
        <v>42</v>
      </c>
      <c r="B17" s="8">
        <f>Kluppierungsprotokoll!B17</f>
        <v>2.2000000000000002</v>
      </c>
      <c r="C17" s="8">
        <f>Kluppierungsprotokoll!C17/$B$6</f>
        <v>11.538461538461538</v>
      </c>
      <c r="D17" s="8">
        <f>Kluppierungsprotokoll!D17/$B$6</f>
        <v>7.6923076923076916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3.8461538461538458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3.8461538461538458</v>
      </c>
    </row>
    <row r="18" spans="1:19" x14ac:dyDescent="0.25">
      <c r="A18" s="8">
        <f>Kluppierungsprotokoll!A18</f>
        <v>46</v>
      </c>
      <c r="B18" s="8">
        <f>Kluppierungsprotokoll!B18</f>
        <v>2.7</v>
      </c>
      <c r="C18" s="8">
        <f>Kluppierungsprotokoll!C18/$B$6</f>
        <v>15.384615384615383</v>
      </c>
      <c r="D18" s="8">
        <f>Kluppierungsprotokoll!D18/$B$6</f>
        <v>3.8461538461538458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3.8461538461538458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3.2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3.8461538461538458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3.7</v>
      </c>
      <c r="C20" s="8">
        <f>Kluppierungsprotokoll!C20/$B$6</f>
        <v>7.6923076923076916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3.8461538461538458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4.2</v>
      </c>
      <c r="C21" s="8">
        <f>Kluppierungsprotokoll!C21/$B$6</f>
        <v>3.8461538461538458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4.8</v>
      </c>
      <c r="C22" s="8">
        <f>Kluppierungsprotokoll!C22/$B$6</f>
        <v>0</v>
      </c>
      <c r="D22" s="8">
        <f>Kluppierungsprotokoll!D22/$B$6</f>
        <v>3.8461538461538458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64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3.8461538461538458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68</v>
      </c>
      <c r="B24" s="8">
        <f>Kluppierungsprotokoll!B24</f>
        <v>6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72</v>
      </c>
      <c r="B25" s="8">
        <f>Kluppierungsprotokoll!B25</f>
        <v>6.6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76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80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84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88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92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96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100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0.26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0.1</v>
      </c>
      <c r="C9" s="7">
        <f>Kluppierungsprotokoll!C9*($A9/200)^2*PI()</f>
        <v>2.3561944901923454E-2</v>
      </c>
      <c r="D9" s="7">
        <f>Kluppierungsprotokoll!D9*($A9/200)^2*PI()</f>
        <v>1.5707963267948967E-2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3.9269908169872421E-2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0.25</v>
      </c>
      <c r="C10" s="8">
        <f>Kluppierungsprotokoll!C10*($A10/200)^2*PI()</f>
        <v>3.0787608005179976E-2</v>
      </c>
      <c r="D10" s="8">
        <f>Kluppierungsprotokoll!D10*($A10/200)^2*PI()</f>
        <v>6.1575216010359951E-2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3.0787608005179976E-2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1.5393804002589988E-2</v>
      </c>
    </row>
    <row r="11" spans="1:19" x14ac:dyDescent="0.25">
      <c r="A11" s="8">
        <f>Kluppierungsprotokoll!A11</f>
        <v>18</v>
      </c>
      <c r="B11" s="8">
        <f>Kluppierungsprotokoll!B11</f>
        <v>0.5</v>
      </c>
      <c r="C11" s="8">
        <f>Kluppierungsprotokoll!C11*($A11/200)^2*PI()</f>
        <v>7.6340701482231973E-2</v>
      </c>
      <c r="D11" s="8">
        <f>Kluppierungsprotokoll!D11*($A11/200)^2*PI()</f>
        <v>0.12723450247038659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0.27991590543485056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2.5446900494077322E-2</v>
      </c>
    </row>
    <row r="12" spans="1:19" x14ac:dyDescent="0.25">
      <c r="A12" s="8">
        <f>Kluppierungsprotokoll!A12</f>
        <v>22</v>
      </c>
      <c r="B12" s="8">
        <f>Kluppierungsprotokoll!B12</f>
        <v>0.6</v>
      </c>
      <c r="C12" s="8">
        <f>Kluppierungsprotokoll!C12*($A12/200)^2*PI()</f>
        <v>3.8013271108436497E-2</v>
      </c>
      <c r="D12" s="8">
        <f>Kluppierungsprotokoll!D12*($A12/200)^2*PI()</f>
        <v>0.15205308443374599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0.30410616886749198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3.8013271108436497E-2</v>
      </c>
    </row>
    <row r="13" spans="1:19" x14ac:dyDescent="0.25">
      <c r="A13" s="8">
        <f>Kluppierungsprotokoll!A13</f>
        <v>26</v>
      </c>
      <c r="B13" s="8">
        <f>Kluppierungsprotokoll!B13</f>
        <v>0.85</v>
      </c>
      <c r="C13" s="8">
        <f>Kluppierungsprotokoll!C13*($A13/200)^2*PI()</f>
        <v>0.10618583169133503</v>
      </c>
      <c r="D13" s="8">
        <f>Kluppierungsprotokoll!D13*($A13/200)^2*PI()</f>
        <v>0.10618583169133503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0.3185574950740051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0.15927874753700255</v>
      </c>
    </row>
    <row r="14" spans="1:19" x14ac:dyDescent="0.25">
      <c r="A14" s="8">
        <f>Kluppierungsprotokoll!A14</f>
        <v>30</v>
      </c>
      <c r="B14" s="8">
        <f>Kluppierungsprotokoll!B14</f>
        <v>1.1499999999999999</v>
      </c>
      <c r="C14" s="8">
        <f>Kluppierungsprotokoll!C14*($A14/200)^2*PI()</f>
        <v>0</v>
      </c>
      <c r="D14" s="8">
        <f>Kluppierungsprotokoll!D14*($A14/200)^2*PI()</f>
        <v>0.28274333882308139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7.0685834705770348E-2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0.1413716694115407</v>
      </c>
    </row>
    <row r="15" spans="1:19" x14ac:dyDescent="0.25">
      <c r="A15" s="8">
        <f>Kluppierungsprotokoll!A15</f>
        <v>34</v>
      </c>
      <c r="B15" s="8">
        <f>Kluppierungsprotokoll!B15</f>
        <v>1.45</v>
      </c>
      <c r="C15" s="8">
        <f>Kluppierungsprotokoll!C15*($A15/200)^2*PI()</f>
        <v>9.0792027688745044E-2</v>
      </c>
      <c r="D15" s="8">
        <f>Kluppierungsprotokoll!D15*($A15/200)^2*PI()</f>
        <v>0.36316811075498018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0.36316811075498018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9.0792027688745044E-2</v>
      </c>
    </row>
    <row r="16" spans="1:19" x14ac:dyDescent="0.25">
      <c r="A16" s="8">
        <f>Kluppierungsprotokoll!A16</f>
        <v>38</v>
      </c>
      <c r="B16" s="8">
        <f>Kluppierungsprotokoll!B16</f>
        <v>1.8</v>
      </c>
      <c r="C16" s="8">
        <f>Kluppierungsprotokoll!C16*($A16/200)^2*PI()</f>
        <v>0.7938804635621407</v>
      </c>
      <c r="D16" s="8">
        <f>Kluppierungsprotokoll!D16*($A16/200)^2*PI()</f>
        <v>0.34023448438377463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0.34023448438377463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0.22682298958918307</v>
      </c>
    </row>
    <row r="17" spans="1:19" x14ac:dyDescent="0.25">
      <c r="A17" s="8">
        <f>Kluppierungsprotokoll!A17</f>
        <v>42</v>
      </c>
      <c r="B17" s="8">
        <f>Kluppierungsprotokoll!B17</f>
        <v>2.2000000000000002</v>
      </c>
      <c r="C17" s="8">
        <f>Kluppierungsprotokoll!C17*($A17/200)^2*PI()</f>
        <v>0.41563270806992952</v>
      </c>
      <c r="D17" s="8">
        <f>Kluppierungsprotokoll!D17*($A17/200)^2*PI()</f>
        <v>0.27708847204661974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0.13854423602330987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0.13854423602330987</v>
      </c>
    </row>
    <row r="18" spans="1:19" x14ac:dyDescent="0.25">
      <c r="A18" s="8">
        <f>Kluppierungsprotokoll!A18</f>
        <v>46</v>
      </c>
      <c r="B18" s="8">
        <f>Kluppierungsprotokoll!B18</f>
        <v>2.7</v>
      </c>
      <c r="C18" s="8">
        <f>Kluppierungsprotokoll!C18*($A18/200)^2*PI()</f>
        <v>0.66476100549960027</v>
      </c>
      <c r="D18" s="8">
        <f>Kluppierungsprotokoll!D18*($A18/200)^2*PI()</f>
        <v>0.16619025137490007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0.16619025137490007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3.2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0.19634954084936207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3.7</v>
      </c>
      <c r="C20" s="8">
        <f>Kluppierungsprotokoll!C20*($A20/200)^2*PI()</f>
        <v>0.45804420889339187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0.22902210444669593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4.2</v>
      </c>
      <c r="C21" s="8">
        <f>Kluppierungsprotokoll!C21*($A21/200)^2*PI()</f>
        <v>0.26420794216690158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4.8</v>
      </c>
      <c r="C22" s="8">
        <f>Kluppierungsprotokoll!C22*($A22/200)^2*PI()</f>
        <v>0</v>
      </c>
      <c r="D22" s="8">
        <f>Kluppierungsprotokoll!D22*($A22/200)^2*PI()</f>
        <v>0.30190705400997914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64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0.32169908772759481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68</v>
      </c>
      <c r="B24" s="8">
        <f>Kluppierungsprotokoll!B24</f>
        <v>6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72</v>
      </c>
      <c r="B25" s="8">
        <f>Kluppierungsprotokoll!B25</f>
        <v>6.6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76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80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84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88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92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96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100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2.9622077130698163</v>
      </c>
      <c r="D53">
        <f t="shared" ref="D53:S53" si="0">SUM(D9:D51)</f>
        <v>2.5157873969947064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2.4768316480901933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0.83566364585488506</v>
      </c>
      <c r="T53">
        <f>SUM(C53:S53)</f>
        <v>8.790490404009601</v>
      </c>
    </row>
    <row r="54" spans="1:20" x14ac:dyDescent="0.25">
      <c r="A54" t="s">
        <v>24</v>
      </c>
      <c r="B54" t="s">
        <v>26</v>
      </c>
      <c r="C54">
        <f>C53/$B$6</f>
        <v>11.393106588730063</v>
      </c>
      <c r="D54">
        <f t="shared" ref="D54:S54" si="1">D53/$B$6</f>
        <v>9.6761053730565632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9.5262755695776669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3.2140909455957116</v>
      </c>
      <c r="T54">
        <f>SUM(C54:S54)</f>
        <v>33.809578476960006</v>
      </c>
    </row>
    <row r="55" spans="1:20" x14ac:dyDescent="0.25">
      <c r="A55" t="s">
        <v>24</v>
      </c>
      <c r="B55" t="s">
        <v>31</v>
      </c>
      <c r="C55">
        <f>C54/$T54</f>
        <v>0.33697866409349203</v>
      </c>
      <c r="D55">
        <f t="shared" ref="D55:S55" si="2">D54/$T54</f>
        <v>0.2861942032093206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0.28176262463814733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9.5064508059040057E-2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0.26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0.1</v>
      </c>
      <c r="C9" s="7">
        <f>Kluppierungsprotokoll!C9*$B9</f>
        <v>0.30000000000000004</v>
      </c>
      <c r="D9" s="7">
        <f>Kluppierungsprotokoll!D9*$B9</f>
        <v>0.2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0.5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0.25</v>
      </c>
      <c r="C10" s="8">
        <f>Kluppierungsprotokoll!C10*$B10</f>
        <v>0.5</v>
      </c>
      <c r="D10" s="8">
        <f>Kluppierungsprotokoll!D10*$B10</f>
        <v>1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0.5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0.25</v>
      </c>
    </row>
    <row r="11" spans="1:19" x14ac:dyDescent="0.25">
      <c r="A11" s="8">
        <f>Kluppierungsprotokoll!A11</f>
        <v>18</v>
      </c>
      <c r="B11" s="8">
        <f>Kluppierungsprotokoll!B11</f>
        <v>0.5</v>
      </c>
      <c r="C11" s="8">
        <f>Kluppierungsprotokoll!C11*$B11</f>
        <v>1.5</v>
      </c>
      <c r="D11" s="8">
        <f>Kluppierungsprotokoll!D11*$B11</f>
        <v>2.5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5.5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0.5</v>
      </c>
    </row>
    <row r="12" spans="1:19" x14ac:dyDescent="0.25">
      <c r="A12" s="8">
        <f>Kluppierungsprotokoll!A12</f>
        <v>22</v>
      </c>
      <c r="B12" s="8">
        <f>Kluppierungsprotokoll!B12</f>
        <v>0.6</v>
      </c>
      <c r="C12" s="8">
        <f>Kluppierungsprotokoll!C12*$B12</f>
        <v>0.6</v>
      </c>
      <c r="D12" s="8">
        <f>Kluppierungsprotokoll!D12*$B12</f>
        <v>2.4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4.8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0.6</v>
      </c>
    </row>
    <row r="13" spans="1:19" x14ac:dyDescent="0.25">
      <c r="A13" s="8">
        <f>Kluppierungsprotokoll!A13</f>
        <v>26</v>
      </c>
      <c r="B13" s="8">
        <f>Kluppierungsprotokoll!B13</f>
        <v>0.85</v>
      </c>
      <c r="C13" s="8">
        <f>Kluppierungsprotokoll!C13*$B13</f>
        <v>1.7</v>
      </c>
      <c r="D13" s="8">
        <f>Kluppierungsprotokoll!D13*$B13</f>
        <v>1.7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5.0999999999999996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2.5499999999999998</v>
      </c>
    </row>
    <row r="14" spans="1:19" x14ac:dyDescent="0.25">
      <c r="A14" s="8">
        <f>Kluppierungsprotokoll!A14</f>
        <v>30</v>
      </c>
      <c r="B14" s="8">
        <f>Kluppierungsprotokoll!B14</f>
        <v>1.1499999999999999</v>
      </c>
      <c r="C14" s="8">
        <f>Kluppierungsprotokoll!C14*$B14</f>
        <v>0</v>
      </c>
      <c r="D14" s="8">
        <f>Kluppierungsprotokoll!D14*$B14</f>
        <v>4.5999999999999996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1.1499999999999999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2.2999999999999998</v>
      </c>
    </row>
    <row r="15" spans="1:19" x14ac:dyDescent="0.25">
      <c r="A15" s="8">
        <f>Kluppierungsprotokoll!A15</f>
        <v>34</v>
      </c>
      <c r="B15" s="8">
        <f>Kluppierungsprotokoll!B15</f>
        <v>1.45</v>
      </c>
      <c r="C15" s="8">
        <f>Kluppierungsprotokoll!C15*$B15</f>
        <v>1.45</v>
      </c>
      <c r="D15" s="8">
        <f>Kluppierungsprotokoll!D15*$B15</f>
        <v>5.8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5.8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1.45</v>
      </c>
    </row>
    <row r="16" spans="1:19" x14ac:dyDescent="0.25">
      <c r="A16" s="8">
        <f>Kluppierungsprotokoll!A16</f>
        <v>38</v>
      </c>
      <c r="B16" s="8">
        <f>Kluppierungsprotokoll!B16</f>
        <v>1.8</v>
      </c>
      <c r="C16" s="8">
        <f>Kluppierungsprotokoll!C16*$B16</f>
        <v>12.6</v>
      </c>
      <c r="D16" s="8">
        <f>Kluppierungsprotokoll!D16*$B16</f>
        <v>5.4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5.4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3.6</v>
      </c>
    </row>
    <row r="17" spans="1:19" x14ac:dyDescent="0.25">
      <c r="A17" s="8">
        <f>Kluppierungsprotokoll!A17</f>
        <v>42</v>
      </c>
      <c r="B17" s="8">
        <f>Kluppierungsprotokoll!B17</f>
        <v>2.2000000000000002</v>
      </c>
      <c r="C17" s="8">
        <f>Kluppierungsprotokoll!C17*$B17</f>
        <v>6.6000000000000005</v>
      </c>
      <c r="D17" s="8">
        <f>Kluppierungsprotokoll!D17*$B17</f>
        <v>4.4000000000000004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2.2000000000000002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2.2000000000000002</v>
      </c>
    </row>
    <row r="18" spans="1:19" x14ac:dyDescent="0.25">
      <c r="A18" s="8">
        <f>Kluppierungsprotokoll!A18</f>
        <v>46</v>
      </c>
      <c r="B18" s="8">
        <f>Kluppierungsprotokoll!B18</f>
        <v>2.7</v>
      </c>
      <c r="C18" s="8">
        <f>Kluppierungsprotokoll!C18*$B18</f>
        <v>10.8</v>
      </c>
      <c r="D18" s="8">
        <f>Kluppierungsprotokoll!D18*$B18</f>
        <v>2.7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2.7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3.2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3.2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3.7</v>
      </c>
      <c r="C20" s="8">
        <f>Kluppierungsprotokoll!C20*$B20</f>
        <v>7.4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3.7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4.2</v>
      </c>
      <c r="C21" s="8">
        <f>Kluppierungsprotokoll!C21*$B21</f>
        <v>4.2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4.8</v>
      </c>
      <c r="C22" s="8">
        <f>Kluppierungsprotokoll!C22*$B22</f>
        <v>0</v>
      </c>
      <c r="D22" s="8">
        <f>Kluppierungsprotokoll!D22*$B22</f>
        <v>4.8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64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5.4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68</v>
      </c>
      <c r="B24" s="8">
        <f>Kluppierungsprotokoll!B24</f>
        <v>6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72</v>
      </c>
      <c r="B25" s="8">
        <f>Kluppierungsprotokoll!B25</f>
        <v>6.6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76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80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84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88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92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96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100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47.65</v>
      </c>
      <c r="D53">
        <f t="shared" ref="D53:S53" si="0">SUM(D9:D51)</f>
        <v>40.9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40.550000000000004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13.45</v>
      </c>
      <c r="T53">
        <f>SUM(C53:S53)</f>
        <v>142.54999999999998</v>
      </c>
    </row>
    <row r="54" spans="1:20" x14ac:dyDescent="0.25">
      <c r="A54" t="s">
        <v>25</v>
      </c>
      <c r="B54" t="s">
        <v>26</v>
      </c>
      <c r="C54">
        <f>C53/$B$6</f>
        <v>183.26923076923075</v>
      </c>
      <c r="D54">
        <f t="shared" ref="D54:S54" si="1">D53/$B$6</f>
        <v>157.30769230769229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155.96153846153848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51.730769230769226</v>
      </c>
      <c r="T54">
        <f>SUM(C54:S54)</f>
        <v>548.26923076923072</v>
      </c>
    </row>
    <row r="55" spans="1:20" x14ac:dyDescent="0.25">
      <c r="A55" t="s">
        <v>25</v>
      </c>
      <c r="B55" t="s">
        <v>31</v>
      </c>
      <c r="C55">
        <f>C54/$T54</f>
        <v>0.33426867765696244</v>
      </c>
      <c r="D55">
        <f t="shared" ref="D55:S55" si="2">D54/$T54</f>
        <v>0.28691687127323745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0.28446159242371105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9.4352858646089097E-2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Rey Robert, WEU-AWN-WAV</cp:lastModifiedBy>
  <dcterms:created xsi:type="dcterms:W3CDTF">2022-03-10T11:48:40Z</dcterms:created>
  <dcterms:modified xsi:type="dcterms:W3CDTF">2025-01-06T15:26:10Z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2025-01-06T15:26:10Z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2e25d9ad-847d-4849-8a9c-89f5f6c3b567</vt:lpwstr>
  </property>
  <property fmtid="{D5CDD505-2E9C-101B-9397-08002B2CF9AE}" pid="8" name="MSIP_Label_74fdd986-87d9-48c6-acda-407b1ab5fef0_ContentBits">
    <vt:lpwstr>0</vt:lpwstr>
  </property>
</Properties>
</file>