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lacettes témoins correction\06 La Neuve Vie\2013\"/>
    </mc:Choice>
  </mc:AlternateContent>
  <bookViews>
    <workbookView xWindow="-5280" yWindow="-21105" windowWidth="38400" windowHeight="1944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E30" i="5" l="1"/>
  <c r="Q30" i="5"/>
  <c r="F30" i="5"/>
  <c r="R30" i="5"/>
  <c r="J30" i="5"/>
  <c r="G30" i="5"/>
  <c r="S30" i="5"/>
  <c r="H30" i="5"/>
  <c r="I30" i="5"/>
  <c r="P30" i="5"/>
  <c r="K30" i="5"/>
  <c r="M30" i="5"/>
  <c r="D30" i="5"/>
  <c r="L30" i="5"/>
  <c r="N30" i="5"/>
  <c r="C30" i="5"/>
  <c r="O30" i="5"/>
  <c r="M34" i="6"/>
  <c r="N34" i="6"/>
  <c r="C34" i="6"/>
  <c r="O34" i="6"/>
  <c r="D34" i="6"/>
  <c r="P34" i="6"/>
  <c r="E34" i="6"/>
  <c r="Q34" i="6"/>
  <c r="F34" i="6"/>
  <c r="R34" i="6"/>
  <c r="G34" i="6"/>
  <c r="S34" i="6"/>
  <c r="H34" i="6"/>
  <c r="I34" i="6"/>
  <c r="J34" i="6"/>
  <c r="K34" i="6"/>
  <c r="L34" i="6"/>
  <c r="L31" i="5"/>
  <c r="M31" i="5"/>
  <c r="C31" i="5"/>
  <c r="D31" i="5"/>
  <c r="Q31" i="5"/>
  <c r="N31" i="5"/>
  <c r="O31" i="5"/>
  <c r="P31" i="5"/>
  <c r="E31" i="5"/>
  <c r="F31" i="5"/>
  <c r="R31" i="5"/>
  <c r="S31" i="5"/>
  <c r="G31" i="5"/>
  <c r="H31" i="5"/>
  <c r="K31" i="5"/>
  <c r="I31" i="5"/>
  <c r="J31" i="5"/>
  <c r="G32" i="5"/>
  <c r="S32" i="5"/>
  <c r="H32" i="5"/>
  <c r="K32" i="5"/>
  <c r="R32" i="5"/>
  <c r="I32" i="5"/>
  <c r="J32" i="5"/>
  <c r="L32" i="5"/>
  <c r="M32" i="5"/>
  <c r="C32" i="5"/>
  <c r="O32" i="5"/>
  <c r="N32" i="5"/>
  <c r="D32" i="5"/>
  <c r="P32" i="5"/>
  <c r="E32" i="5"/>
  <c r="Q32" i="5"/>
  <c r="F32" i="5"/>
  <c r="I30" i="6"/>
  <c r="J30" i="6"/>
  <c r="K30" i="6"/>
  <c r="L30" i="6"/>
  <c r="M30" i="6"/>
  <c r="N30" i="6"/>
  <c r="C30" i="6"/>
  <c r="O30" i="6"/>
  <c r="D30" i="6"/>
  <c r="P30" i="6"/>
  <c r="E30" i="6"/>
  <c r="Q30" i="6"/>
  <c r="F30" i="6"/>
  <c r="R30" i="6"/>
  <c r="G30" i="6"/>
  <c r="S30" i="6"/>
  <c r="H30" i="6"/>
  <c r="N33" i="5"/>
  <c r="C33" i="5"/>
  <c r="O33" i="5"/>
  <c r="Q33" i="5"/>
  <c r="R33" i="5"/>
  <c r="G33" i="5"/>
  <c r="M33" i="5"/>
  <c r="D33" i="5"/>
  <c r="P33" i="5"/>
  <c r="E33" i="5"/>
  <c r="F33" i="5"/>
  <c r="S33" i="5"/>
  <c r="H33" i="5"/>
  <c r="I33" i="5"/>
  <c r="J33" i="5"/>
  <c r="L33" i="5"/>
  <c r="K33" i="5"/>
  <c r="D31" i="6"/>
  <c r="P31" i="6"/>
  <c r="E31" i="6"/>
  <c r="Q31" i="6"/>
  <c r="F31" i="6"/>
  <c r="R31" i="6"/>
  <c r="G31" i="6"/>
  <c r="S31" i="6"/>
  <c r="H31" i="6"/>
  <c r="I31" i="6"/>
  <c r="J31" i="6"/>
  <c r="K31" i="6"/>
  <c r="L31" i="6"/>
  <c r="M31" i="6"/>
  <c r="N31" i="6"/>
  <c r="C31" i="6"/>
  <c r="O31" i="6"/>
  <c r="I34" i="5"/>
  <c r="J34" i="5"/>
  <c r="M34" i="5"/>
  <c r="N34" i="5"/>
  <c r="S34" i="5"/>
  <c r="K34" i="5"/>
  <c r="L34" i="5"/>
  <c r="C34" i="5"/>
  <c r="O34" i="5"/>
  <c r="P34" i="5"/>
  <c r="E34" i="5"/>
  <c r="Q34" i="5"/>
  <c r="D34" i="5"/>
  <c r="H34" i="5"/>
  <c r="F34" i="5"/>
  <c r="R34" i="5"/>
  <c r="G34" i="5"/>
  <c r="K32" i="6"/>
  <c r="L32" i="6"/>
  <c r="M32" i="6"/>
  <c r="N32" i="6"/>
  <c r="C32" i="6"/>
  <c r="O32" i="6"/>
  <c r="D32" i="6"/>
  <c r="P32" i="6"/>
  <c r="E32" i="6"/>
  <c r="Q32" i="6"/>
  <c r="F32" i="6"/>
  <c r="R32" i="6"/>
  <c r="G32" i="6"/>
  <c r="S32" i="6"/>
  <c r="H32" i="6"/>
  <c r="I32" i="6"/>
  <c r="J32" i="6"/>
  <c r="F33" i="6"/>
  <c r="R33" i="6"/>
  <c r="G33" i="6"/>
  <c r="S33" i="6"/>
  <c r="H33" i="6"/>
  <c r="I33" i="6"/>
  <c r="J33" i="6"/>
  <c r="K33" i="6"/>
  <c r="L33" i="6"/>
  <c r="M33" i="6"/>
  <c r="N33" i="6"/>
  <c r="C33" i="6"/>
  <c r="O33" i="6"/>
  <c r="D33" i="6"/>
  <c r="P33" i="6"/>
  <c r="E33" i="6"/>
  <c r="Q33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<sst xmlns="http://schemas.openxmlformats.org/spreadsheetml/2006/main" count="155" uniqueCount="56">
  <si>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</si>
  <si>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</si>
  <si>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</si>
  <si>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</si>
  <si>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</si>
  <si>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</si>
  <si>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</si>
  <si>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</si>
  <si>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</si>
  <si>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</si>
  <si>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</si>
  <si>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</si>
  <si>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</si>
  <si>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</si>
  <si>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</si>
  <si>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</si>
  <si>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</si>
  <si>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</si>
  <si>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</si>
  <si>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</si>
  <si>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</si>
  <si>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</si>
  <si>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</si>
  <si>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</si>
  <si>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</si>
  <si>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</si>
  <si>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</si>
  <si>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</si>
  <si>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</si>
  <si>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</si>
  <si>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</si>
  <si>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</si>
  <si>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</si>
  <si>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</si>
  <si>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</si>
  <si>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</si>
  <si>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</si>
  <si>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</si>
  <si>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</si>
  <si>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</si>
  <si>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</si>
  <si>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</si>
  <si>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</si>
  <si>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</si>
  <si>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</si>
  <si>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</si>
  <si>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</si>
  <si>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</si>
  <si>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</si>
  <si>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</si>
  <si>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</si>
  <si>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</si>
  <si>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</si>
  <si>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</si>
  <si>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Ecoeng</t>
  </si>
  <si>
    <t>JU 06 La Neuve Vie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</si>
</sst>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S15" sqref="S15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55</v>
      </c>
    </row>
    <row r="4" spans="1:19" x14ac:dyDescent="0.25">
      <c r="A4" s="13" t="s">
        <v>7</v>
      </c>
      <c r="B4" s="29">
        <v>41628</v>
      </c>
    </row>
    <row r="5" spans="1:19" x14ac:dyDescent="0.25">
      <c r="A5" s="13" t="s">
        <v>8</v>
      </c>
      <c r="B5" s="10" t="s">
        <v>54</v>
      </c>
    </row>
    <row r="6" spans="1:19" x14ac:dyDescent="0.25">
      <c r="A6" s="13" t="s">
        <v>9</v>
      </c>
      <c r="B6" s="6">
        <v>1.86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30">
        <v>10</v>
      </c>
      <c r="B9" s="30">
        <v>0.1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31">
        <v>14</v>
      </c>
      <c r="B10" s="31">
        <v>0.1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31">
        <v>18</v>
      </c>
      <c r="B11" s="31">
        <v>0.2</v>
      </c>
      <c r="C11" s="8"/>
      <c r="D11" s="8">
        <v>26</v>
      </c>
      <c r="E11" s="8"/>
      <c r="F11" s="8"/>
      <c r="G11" s="8"/>
      <c r="H11" s="8"/>
      <c r="I11" s="8">
        <v>134</v>
      </c>
      <c r="J11" s="8">
        <v>50</v>
      </c>
      <c r="K11" s="8">
        <v>35</v>
      </c>
      <c r="L11" s="8">
        <v>2</v>
      </c>
      <c r="M11" s="8">
        <v>9</v>
      </c>
      <c r="N11" s="8">
        <v>5</v>
      </c>
      <c r="O11" s="8"/>
      <c r="P11" s="8">
        <v>2</v>
      </c>
      <c r="Q11" s="8"/>
      <c r="R11" s="8"/>
      <c r="S11" s="8">
        <v>19</v>
      </c>
    </row>
    <row r="12" spans="1:19" x14ac:dyDescent="0.25">
      <c r="A12" s="31">
        <v>22</v>
      </c>
      <c r="B12" s="31">
        <v>0.3</v>
      </c>
      <c r="C12" s="8">
        <v>1</v>
      </c>
      <c r="D12" s="8">
        <v>12</v>
      </c>
      <c r="E12" s="8"/>
      <c r="F12" s="8">
        <v>2</v>
      </c>
      <c r="G12" s="8"/>
      <c r="H12" s="8"/>
      <c r="I12" s="8">
        <v>80</v>
      </c>
      <c r="J12" s="8">
        <v>29</v>
      </c>
      <c r="K12" s="8">
        <v>23</v>
      </c>
      <c r="L12" s="8"/>
      <c r="M12" s="8">
        <v>16</v>
      </c>
      <c r="N12" s="8">
        <v>5</v>
      </c>
      <c r="O12" s="8"/>
      <c r="P12" s="8"/>
      <c r="Q12" s="8"/>
      <c r="R12" s="8"/>
      <c r="S12" s="8">
        <v>14</v>
      </c>
    </row>
    <row r="13" spans="1:19" x14ac:dyDescent="0.25">
      <c r="A13" s="31">
        <v>26</v>
      </c>
      <c r="B13" s="31">
        <v>0.5</v>
      </c>
      <c r="C13" s="8"/>
      <c r="D13" s="8">
        <v>14</v>
      </c>
      <c r="E13" s="8"/>
      <c r="F13" s="8"/>
      <c r="G13" s="8"/>
      <c r="H13" s="8"/>
      <c r="I13" s="8">
        <v>82</v>
      </c>
      <c r="J13" s="8">
        <v>15</v>
      </c>
      <c r="K13" s="8">
        <v>15</v>
      </c>
      <c r="L13" s="8"/>
      <c r="M13" s="8">
        <v>14</v>
      </c>
      <c r="N13" s="8">
        <v>3</v>
      </c>
      <c r="O13" s="8"/>
      <c r="P13" s="8">
        <v>4</v>
      </c>
      <c r="Q13" s="8"/>
      <c r="R13" s="8"/>
      <c r="S13" s="8">
        <v>4</v>
      </c>
    </row>
    <row r="14" spans="1:19" x14ac:dyDescent="0.25">
      <c r="A14" s="31">
        <v>30</v>
      </c>
      <c r="B14" s="31">
        <v>0.7</v>
      </c>
      <c r="C14" s="8"/>
      <c r="D14" s="8">
        <v>1</v>
      </c>
      <c r="E14" s="8"/>
      <c r="F14" s="8">
        <v>2</v>
      </c>
      <c r="G14" s="8"/>
      <c r="H14" s="8"/>
      <c r="I14" s="8">
        <v>51</v>
      </c>
      <c r="J14" s="8">
        <v>9</v>
      </c>
      <c r="K14" s="8">
        <v>15</v>
      </c>
      <c r="L14" s="8"/>
      <c r="M14" s="8">
        <v>7</v>
      </c>
      <c r="N14" s="8">
        <v>2</v>
      </c>
      <c r="O14" s="8"/>
      <c r="P14" s="8">
        <v>1</v>
      </c>
      <c r="Q14" s="8"/>
      <c r="R14" s="8"/>
      <c r="S14" s="8">
        <v>1</v>
      </c>
    </row>
    <row r="15" spans="1:19" x14ac:dyDescent="0.25">
      <c r="A15" s="31">
        <v>34</v>
      </c>
      <c r="B15" s="31">
        <v>1</v>
      </c>
      <c r="C15" s="8"/>
      <c r="D15" s="8">
        <v>4</v>
      </c>
      <c r="E15" s="8"/>
      <c r="F15" s="8">
        <v>4</v>
      </c>
      <c r="G15" s="8"/>
      <c r="H15" s="8"/>
      <c r="I15" s="8">
        <v>45</v>
      </c>
      <c r="J15" s="8">
        <v>9</v>
      </c>
      <c r="K15" s="8">
        <v>2</v>
      </c>
      <c r="L15" s="8"/>
      <c r="M15" s="8">
        <v>1</v>
      </c>
      <c r="N15" s="8">
        <v>1</v>
      </c>
      <c r="O15" s="8"/>
      <c r="P15" s="8"/>
      <c r="Q15" s="8"/>
      <c r="R15" s="8"/>
      <c r="S15" s="8"/>
    </row>
    <row r="16" spans="1:19" x14ac:dyDescent="0.25">
      <c r="A16" s="31">
        <v>38</v>
      </c>
      <c r="B16" s="31">
        <v>1.3</v>
      </c>
      <c r="C16" s="8"/>
      <c r="D16" s="8">
        <v>2</v>
      </c>
      <c r="E16" s="8"/>
      <c r="F16" s="8">
        <v>2</v>
      </c>
      <c r="G16" s="8"/>
      <c r="H16" s="8"/>
      <c r="I16" s="8">
        <v>18</v>
      </c>
      <c r="J16" s="8">
        <v>3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31">
        <v>42</v>
      </c>
      <c r="B17" s="31">
        <v>1.6</v>
      </c>
      <c r="C17" s="8">
        <v>1</v>
      </c>
      <c r="D17" s="8">
        <v>3</v>
      </c>
      <c r="E17" s="8"/>
      <c r="F17" s="8">
        <v>4</v>
      </c>
      <c r="G17" s="8"/>
      <c r="H17" s="8"/>
      <c r="I17" s="8">
        <v>10</v>
      </c>
      <c r="J17" s="8"/>
      <c r="K17" s="8">
        <v>1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31">
        <v>46</v>
      </c>
      <c r="B18" s="31">
        <v>2</v>
      </c>
      <c r="C18" s="8"/>
      <c r="D18" s="8">
        <v>1</v>
      </c>
      <c r="E18" s="8"/>
      <c r="F18" s="8">
        <v>7</v>
      </c>
      <c r="G18" s="8"/>
      <c r="H18" s="8"/>
      <c r="I18" s="8">
        <v>4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31">
        <v>50</v>
      </c>
      <c r="B19" s="31">
        <v>2.4</v>
      </c>
      <c r="C19" s="8"/>
      <c r="D19" s="8">
        <v>2</v>
      </c>
      <c r="E19" s="8"/>
      <c r="F19" s="8">
        <v>2</v>
      </c>
      <c r="G19" s="8"/>
      <c r="H19" s="8"/>
      <c r="I19" s="8">
        <v>2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31">
        <v>54</v>
      </c>
      <c r="B20" s="31">
        <v>2.8</v>
      </c>
      <c r="C20" s="8">
        <v>1</v>
      </c>
      <c r="D20" s="8">
        <v>2</v>
      </c>
      <c r="E20" s="8"/>
      <c r="F20" s="8">
        <v>3</v>
      </c>
      <c r="G20" s="8"/>
      <c r="H20" s="8"/>
      <c r="I20" s="8">
        <v>1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31">
        <v>58</v>
      </c>
      <c r="B21" s="31">
        <v>3.3</v>
      </c>
      <c r="C21" s="8"/>
      <c r="D21" s="8"/>
      <c r="E21" s="8"/>
      <c r="F21" s="8">
        <v>1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31">
        <v>62</v>
      </c>
      <c r="B22" s="31">
        <v>3.8</v>
      </c>
      <c r="C22" s="8"/>
      <c r="D22" s="8">
        <v>1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31">
        <v>66</v>
      </c>
      <c r="B23" s="31">
        <v>4.4000000000000004</v>
      </c>
      <c r="C23" s="8"/>
      <c r="D23" s="8">
        <v>2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31">
        <v>70</v>
      </c>
      <c r="B24" s="31">
        <v>5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31">
        <v>74</v>
      </c>
      <c r="B25" s="31">
        <v>5.7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31">
        <v>78</v>
      </c>
      <c r="B26" s="31">
        <v>6.4</v>
      </c>
      <c r="C26" s="8"/>
      <c r="D26" s="8">
        <v>1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31">
        <v>82</v>
      </c>
      <c r="B27" s="31">
        <v>7.1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31">
        <v>86</v>
      </c>
      <c r="B28" s="31">
        <v>7.9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31">
        <v>90</v>
      </c>
      <c r="B29" s="31">
        <v>8.6999999999999993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31">
        <v>94</v>
      </c>
      <c r="B30" s="31">
        <v>9.5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31">
        <v>98</v>
      </c>
      <c r="B31" s="31">
        <v>10.3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31">
        <v>102</v>
      </c>
      <c r="B32" s="31">
        <v>11.2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31">
        <v>106</v>
      </c>
      <c r="B33" s="31">
        <v>12.1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31">
        <v>110</v>
      </c>
      <c r="B34" s="31">
        <v>13.1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3</v>
      </c>
      <c r="D54" s="12">
        <f t="shared" ref="D54:S54" si="0">SUM(D9:D51)</f>
        <v>71</v>
      </c>
      <c r="E54" s="12">
        <f t="shared" si="0"/>
        <v>0</v>
      </c>
      <c r="F54" s="12">
        <f t="shared" ref="F54:G54" si="1">SUM(F9:F51)</f>
        <v>27</v>
      </c>
      <c r="G54" s="12">
        <f t="shared" si="1"/>
        <v>0</v>
      </c>
      <c r="H54" s="12">
        <f t="shared" si="0"/>
        <v>0</v>
      </c>
      <c r="I54" s="12">
        <f t="shared" si="0"/>
        <v>427</v>
      </c>
      <c r="J54" s="12">
        <f t="shared" si="0"/>
        <v>115</v>
      </c>
      <c r="K54" s="12">
        <f t="shared" si="0"/>
        <v>91</v>
      </c>
      <c r="L54" s="12">
        <f t="shared" si="0"/>
        <v>2</v>
      </c>
      <c r="M54" s="12">
        <f t="shared" si="0"/>
        <v>47</v>
      </c>
      <c r="N54" s="12">
        <f t="shared" si="0"/>
        <v>16</v>
      </c>
      <c r="O54" s="12">
        <f t="shared" si="0"/>
        <v>0</v>
      </c>
      <c r="P54" s="12">
        <f t="shared" ref="P54:Q54" si="2">SUM(P9:P51)</f>
        <v>7</v>
      </c>
      <c r="Q54" s="12">
        <f t="shared" si="2"/>
        <v>0</v>
      </c>
      <c r="R54" s="12">
        <f t="shared" si="0"/>
        <v>0</v>
      </c>
      <c r="S54" s="12">
        <f t="shared" si="0"/>
        <v>38</v>
      </c>
      <c r="T54" s="13">
        <f>SUM(C54:S54)</f>
        <v>844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1.6</v>
      </c>
      <c r="D55" s="20">
        <f t="shared" ref="D55:S55" si="3">ROUND(D54/$B$6, 1)</f>
        <v>38.200000000000003</v>
      </c>
      <c r="E55" s="20">
        <f t="shared" si="3"/>
        <v>0</v>
      </c>
      <c r="F55" s="20">
        <f t="shared" si="3"/>
        <v>14.5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229.6</v>
      </c>
      <c r="J55" s="20">
        <f t="shared" si="3"/>
        <v>61.8</v>
      </c>
      <c r="K55" s="20">
        <f t="shared" si="3"/>
        <v>48.9</v>
      </c>
      <c r="L55" s="20">
        <f t="shared" si="3"/>
        <v>1.1000000000000001</v>
      </c>
      <c r="M55" s="20">
        <f t="shared" si="3"/>
        <v>25.3</v>
      </c>
      <c r="N55" s="20">
        <f t="shared" si="3"/>
        <v>8.6</v>
      </c>
      <c r="O55" s="20">
        <f t="shared" si="3"/>
        <v>0</v>
      </c>
      <c r="P55" s="20">
        <f t="shared" ref="P55:Q55" si="5">ROUND(P54/$B$6, 1)</f>
        <v>3.8</v>
      </c>
      <c r="Q55" s="20">
        <f t="shared" si="5"/>
        <v>0</v>
      </c>
      <c r="R55" s="20">
        <f t="shared" si="3"/>
        <v>0</v>
      </c>
      <c r="S55" s="20">
        <f t="shared" si="3"/>
        <v>20.399999999999999</v>
      </c>
      <c r="T55" s="21">
        <f>ROUND(SUM(C55:S55),0)</f>
        <v>454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0.41</v>
      </c>
      <c r="D56" s="22">
        <f>ROUND('Calcul surface terriere'!D53, 2)</f>
        <v>5.42</v>
      </c>
      <c r="E56" s="22">
        <f>ROUND('Calcul surface terriere'!E53, 2)</f>
        <v>0</v>
      </c>
      <c r="F56" s="22">
        <f>ROUND('Calcul surface terriere'!F53, 2)</f>
        <v>3.87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23.21</v>
      </c>
      <c r="J56" s="22">
        <f>ROUND('Calcul surface terriere'!J53, 2)</f>
        <v>4.96</v>
      </c>
      <c r="K56" s="22">
        <f>ROUND('Calcul surface terriere'!K53, 2)</f>
        <v>3.94</v>
      </c>
      <c r="L56" s="22">
        <f>ROUND('Calcul surface terriere'!L53, 2)</f>
        <v>0.05</v>
      </c>
      <c r="M56" s="22">
        <f>ROUND('Calcul surface terriere'!M53, 2)</f>
        <v>2.17</v>
      </c>
      <c r="N56" s="22">
        <f>ROUND('Calcul surface terriere'!N53, 2)</f>
        <v>0.71</v>
      </c>
      <c r="O56" s="22">
        <f>ROUND('Calcul surface terriere'!O53, 2)</f>
        <v>0</v>
      </c>
      <c r="P56" s="22">
        <f>ROUND('Calcul surface terriere'!P53, 2)</f>
        <v>0.33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1.3</v>
      </c>
      <c r="T56" s="23">
        <f>ROUND('Calcul surface terriere'!T53,1)</f>
        <v>46.4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0.22</v>
      </c>
      <c r="D57" s="22">
        <f>ROUND('Calcul surface terriere'!D54, 2)</f>
        <v>2.91</v>
      </c>
      <c r="E57" s="22">
        <f>ROUND('Calcul surface terriere'!E54, 2)</f>
        <v>0</v>
      </c>
      <c r="F57" s="22">
        <f>ROUND('Calcul surface terriere'!F54, 2)</f>
        <v>2.08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12.48</v>
      </c>
      <c r="J57" s="22">
        <f>ROUND('Calcul surface terriere'!J54, 2)</f>
        <v>2.67</v>
      </c>
      <c r="K57" s="22">
        <f>ROUND('Calcul surface terriere'!K54, 2)</f>
        <v>2.12</v>
      </c>
      <c r="L57" s="22">
        <f>ROUND('Calcul surface terriere'!L54, 2)</f>
        <v>0.03</v>
      </c>
      <c r="M57" s="22">
        <f>ROUND('Calcul surface terriere'!M54, 2)</f>
        <v>1.1599999999999999</v>
      </c>
      <c r="N57" s="22">
        <f>ROUND('Calcul surface terriere'!N54, 2)</f>
        <v>0.38</v>
      </c>
      <c r="O57" s="22">
        <f>ROUND('Calcul surface terriere'!O54, 2)</f>
        <v>0</v>
      </c>
      <c r="P57" s="22">
        <f>ROUND('Calcul surface terriere'!P54, 2)</f>
        <v>0.18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0.7</v>
      </c>
      <c r="T57" s="23">
        <f>ROUND('Calcul surface terriere'!T54, 1)</f>
        <v>24.9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1</v>
      </c>
      <c r="D58" s="24">
        <f>ROUND(100 * 'Calcul surface terriere'!D55,0)</f>
        <v>12</v>
      </c>
      <c r="E58" s="24">
        <f>ROUND(100 * 'Calcul surface terriere'!E55,0)</f>
        <v>0</v>
      </c>
      <c r="F58" s="24">
        <f>ROUND(100 * 'Calcul surface terriere'!F55,0)</f>
        <v>8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50</v>
      </c>
      <c r="J58" s="24">
        <f>ROUND(100 * 'Calcul surface terriere'!J55,0)</f>
        <v>11</v>
      </c>
      <c r="K58" s="24">
        <f>ROUND(100 * 'Calcul surface terriere'!K55,0)</f>
        <v>9</v>
      </c>
      <c r="L58" s="24">
        <f>ROUND(100 * 'Calcul surface terriere'!L55,0)</f>
        <v>0</v>
      </c>
      <c r="M58" s="24">
        <f>ROUND(100 * 'Calcul surface terriere'!M55,0)</f>
        <v>5</v>
      </c>
      <c r="N58" s="24">
        <f>ROUND(100 * 'Calcul surface terriere'!N55,0)</f>
        <v>2</v>
      </c>
      <c r="O58" s="24">
        <f>ROUND(100 * 'Calcul surface terriere'!O55,0)</f>
        <v>0</v>
      </c>
      <c r="P58" s="24">
        <f>ROUND(100 * 'Calcul surface terriere'!P55,0)</f>
        <v>1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3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4.7</v>
      </c>
      <c r="D59" s="26">
        <f>ROUND('Calcul volume sur pied'!D53, 1)</f>
        <v>59.3</v>
      </c>
      <c r="E59" s="26">
        <f>ROUND('Calcul volume sur pied'!E53, 1)</f>
        <v>0</v>
      </c>
      <c r="F59" s="26">
        <f>ROUND('Calcul volume sur pied'!F53, 1)</f>
        <v>45.5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227.5</v>
      </c>
      <c r="J59" s="26">
        <f>ROUND('Calcul volume sur pied'!J53, 1)</f>
        <v>45.4</v>
      </c>
      <c r="K59" s="26">
        <f>ROUND('Calcul volume sur pied'!K53, 1)</f>
        <v>35.5</v>
      </c>
      <c r="L59" s="26">
        <f>ROUND('Calcul volume sur pied'!L53, 1)</f>
        <v>0.4</v>
      </c>
      <c r="M59" s="26">
        <f>ROUND('Calcul volume sur pied'!M53, 1)</f>
        <v>19.5</v>
      </c>
      <c r="N59" s="26">
        <f>ROUND('Calcul volume sur pied'!N53, 1)</f>
        <v>6.4</v>
      </c>
      <c r="O59" s="26">
        <f>ROUND('Calcul volume sur pied'!O53, 1)</f>
        <v>0</v>
      </c>
      <c r="P59" s="26">
        <f>ROUND('Calcul volume sur pied'!P53, 1)</f>
        <v>3.1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10.7</v>
      </c>
      <c r="T59" s="27">
        <f>ROUND('Calcul volume sur pied'!T53, 0)</f>
        <v>458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2.5</v>
      </c>
      <c r="D60" s="26">
        <f>ROUND('Calcul volume sur pied'!D54, 1)</f>
        <v>31.9</v>
      </c>
      <c r="E60" s="26">
        <f>ROUND('Calcul volume sur pied'!E54, 1)</f>
        <v>0</v>
      </c>
      <c r="F60" s="26">
        <f>ROUND('Calcul volume sur pied'!F54, 1)</f>
        <v>24.5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122.3</v>
      </c>
      <c r="J60" s="26">
        <f>ROUND('Calcul volume sur pied'!J54, 1)</f>
        <v>24.4</v>
      </c>
      <c r="K60" s="26">
        <f>ROUND('Calcul volume sur pied'!K54, 1)</f>
        <v>19.100000000000001</v>
      </c>
      <c r="L60" s="26">
        <f>ROUND('Calcul volume sur pied'!L54, 1)</f>
        <v>0.2</v>
      </c>
      <c r="M60" s="26">
        <f>ROUND('Calcul volume sur pied'!M54, 1)</f>
        <v>10.5</v>
      </c>
      <c r="N60" s="26">
        <f>ROUND('Calcul volume sur pied'!N54, 1)</f>
        <v>3.4</v>
      </c>
      <c r="O60" s="26">
        <f>ROUND('Calcul volume sur pied'!O54, 1)</f>
        <v>0</v>
      </c>
      <c r="P60" s="26">
        <f>ROUND('Calcul volume sur pied'!P54, 1)</f>
        <v>1.7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5.8</v>
      </c>
      <c r="T60" s="27">
        <f>ROUND('Calcul volume sur pied'!T54, 0)</f>
        <v>246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1</v>
      </c>
      <c r="D61" s="24">
        <f>ROUND(100 * 'Calcul volume sur pied'!D55, 0)</f>
        <v>13</v>
      </c>
      <c r="E61" s="24">
        <f>ROUND(100 * 'Calcul volume sur pied'!E55, 0)</f>
        <v>0</v>
      </c>
      <c r="F61" s="24">
        <f>ROUND(100 * 'Calcul volume sur pied'!F55, 0)</f>
        <v>10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50</v>
      </c>
      <c r="J61" s="24">
        <f>ROUND(100 * 'Calcul volume sur pied'!J55, 0)</f>
        <v>10</v>
      </c>
      <c r="K61" s="24">
        <f>ROUND(100 * 'Calcul volume sur pied'!K55, 0)</f>
        <v>8</v>
      </c>
      <c r="L61" s="24">
        <f>ROUND(100 * 'Calcul volume sur pied'!L55, 0)</f>
        <v>0</v>
      </c>
      <c r="M61" s="24">
        <f>ROUND(100 * 'Calcul volume sur pied'!M55, 0)</f>
        <v>4</v>
      </c>
      <c r="N61" s="24">
        <f>ROUND(100 * 'Calcul volume sur pied'!N55, 0)</f>
        <v>1</v>
      </c>
      <c r="O61" s="24">
        <f>ROUND(100 * 'Calcul volume sur pied'!O55, 0)</f>
        <v>0</v>
      </c>
      <c r="P61" s="24">
        <f>ROUND(100 * 'Calcul volume sur pied'!P55, 0)</f>
        <v>1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2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1.86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Inventaire'!C11/$B$6</f>
        <v>0</v>
      </c>
      <c r="D11" s="8">
        <f>'Protocole Inventaire'!D11/$B$6</f>
        <v>13.978494623655914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72.043010752688161</v>
      </c>
      <c r="J11" s="8">
        <f>'Protocole Inventaire'!J11/$B$6</f>
        <v>26.881720430107524</v>
      </c>
      <c r="K11" s="8">
        <f>'Protocole Inventaire'!K11/$B$6</f>
        <v>18.817204301075268</v>
      </c>
      <c r="L11" s="8">
        <f>'Protocole Inventaire'!L11/$B$6</f>
        <v>1.075268817204301</v>
      </c>
      <c r="M11" s="8">
        <f>'Protocole Inventaire'!M11/$B$6</f>
        <v>4.838709677419355</v>
      </c>
      <c r="N11" s="8">
        <f>'Protocole Inventaire'!N11/$B$6</f>
        <v>2.6881720430107525</v>
      </c>
      <c r="O11" s="8">
        <f>'Protocole Inventaire'!O11/$B$6</f>
        <v>0</v>
      </c>
      <c r="P11" s="8">
        <f>'Protocole Inventaire'!P11/$B$6</f>
        <v>1.075268817204301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10.21505376344086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Inventaire'!C12/$B$6</f>
        <v>0.5376344086021505</v>
      </c>
      <c r="D12" s="8">
        <f>'Protocole Inventaire'!D12/$B$6</f>
        <v>6.4516129032258061</v>
      </c>
      <c r="E12" s="8">
        <f>'Protocole Inventaire'!E12/$B$6</f>
        <v>0</v>
      </c>
      <c r="F12" s="8">
        <f>'Protocole Inventaire'!F12/$B$6</f>
        <v>1.075268817204301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43.01075268817204</v>
      </c>
      <c r="J12" s="8">
        <f>'Protocole Inventaire'!J12/$B$6</f>
        <v>15.591397849462364</v>
      </c>
      <c r="K12" s="8">
        <f>'Protocole Inventaire'!K12/$B$6</f>
        <v>12.365591397849462</v>
      </c>
      <c r="L12" s="8">
        <f>'Protocole Inventaire'!L12/$B$6</f>
        <v>0</v>
      </c>
      <c r="M12" s="8">
        <f>'Protocole Inventaire'!M12/$B$6</f>
        <v>8.6021505376344081</v>
      </c>
      <c r="N12" s="8">
        <f>'Protocole Inventaire'!N12/$B$6</f>
        <v>2.6881720430107525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7.5268817204301071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Inventaire'!C13/$B$6</f>
        <v>0</v>
      </c>
      <c r="D13" s="8">
        <f>'Protocole Inventaire'!D13/$B$6</f>
        <v>7.5268817204301071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44.086021505376344</v>
      </c>
      <c r="J13" s="8">
        <f>'Protocole Inventaire'!J13/$B$6</f>
        <v>8.064516129032258</v>
      </c>
      <c r="K13" s="8">
        <f>'Protocole Inventaire'!K13/$B$6</f>
        <v>8.064516129032258</v>
      </c>
      <c r="L13" s="8">
        <f>'Protocole Inventaire'!L13/$B$6</f>
        <v>0</v>
      </c>
      <c r="M13" s="8">
        <f>'Protocole Inventaire'!M13/$B$6</f>
        <v>7.5268817204301071</v>
      </c>
      <c r="N13" s="8">
        <f>'Protocole Inventaire'!N13/$B$6</f>
        <v>1.6129032258064515</v>
      </c>
      <c r="O13" s="8">
        <f>'Protocole Inventaire'!O13/$B$6</f>
        <v>0</v>
      </c>
      <c r="P13" s="8">
        <f>'Protocole Inventaire'!P13/$B$6</f>
        <v>2.150537634408602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2.150537634408602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Inventaire'!C14/$B$6</f>
        <v>0</v>
      </c>
      <c r="D14" s="8">
        <f>'Protocole Inventaire'!D14/$B$6</f>
        <v>0.5376344086021505</v>
      </c>
      <c r="E14" s="8">
        <f>'Protocole Inventaire'!E14/$B$6</f>
        <v>0</v>
      </c>
      <c r="F14" s="8">
        <f>'Protocole Inventaire'!F14/$B$6</f>
        <v>1.075268817204301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27.419354838709676</v>
      </c>
      <c r="J14" s="8">
        <f>'Protocole Inventaire'!J14/$B$6</f>
        <v>4.838709677419355</v>
      </c>
      <c r="K14" s="8">
        <f>'Protocole Inventaire'!K14/$B$6</f>
        <v>8.064516129032258</v>
      </c>
      <c r="L14" s="8">
        <f>'Protocole Inventaire'!L14/$B$6</f>
        <v>0</v>
      </c>
      <c r="M14" s="8">
        <f>'Protocole Inventaire'!M14/$B$6</f>
        <v>3.7634408602150535</v>
      </c>
      <c r="N14" s="8">
        <f>'Protocole Inventaire'!N14/$B$6</f>
        <v>1.075268817204301</v>
      </c>
      <c r="O14" s="8">
        <f>'Protocole Inventaire'!O14/$B$6</f>
        <v>0</v>
      </c>
      <c r="P14" s="8">
        <f>'Protocole Inventaire'!P14/$B$6</f>
        <v>0.5376344086021505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0.5376344086021505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Inventaire'!C15/$B$6</f>
        <v>0</v>
      </c>
      <c r="D15" s="8">
        <f>'Protocole Inventaire'!D15/$B$6</f>
        <v>2.150537634408602</v>
      </c>
      <c r="E15" s="8">
        <f>'Protocole Inventaire'!E15/$B$6</f>
        <v>0</v>
      </c>
      <c r="F15" s="8">
        <f>'Protocole Inventaire'!F15/$B$6</f>
        <v>2.150537634408602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24.193548387096772</v>
      </c>
      <c r="J15" s="8">
        <f>'Protocole Inventaire'!J15/$B$6</f>
        <v>4.838709677419355</v>
      </c>
      <c r="K15" s="8">
        <f>'Protocole Inventaire'!K15/$B$6</f>
        <v>1.075268817204301</v>
      </c>
      <c r="L15" s="8">
        <f>'Protocole Inventaire'!L15/$B$6</f>
        <v>0</v>
      </c>
      <c r="M15" s="8">
        <f>'Protocole Inventaire'!M15/$B$6</f>
        <v>0.5376344086021505</v>
      </c>
      <c r="N15" s="8">
        <f>'Protocole Inventaire'!N15/$B$6</f>
        <v>0.5376344086021505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Inventaire'!C16/$B$6</f>
        <v>0</v>
      </c>
      <c r="D16" s="8">
        <f>'Protocole Inventaire'!D16/$B$6</f>
        <v>1.075268817204301</v>
      </c>
      <c r="E16" s="8">
        <f>'Protocole Inventaire'!E16/$B$6</f>
        <v>0</v>
      </c>
      <c r="F16" s="8">
        <f>'Protocole Inventaire'!F16/$B$6</f>
        <v>1.075268817204301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9.67741935483871</v>
      </c>
      <c r="J16" s="8">
        <f>'Protocole Inventaire'!J16/$B$6</f>
        <v>1.6129032258064515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Inventaire'!C17/$B$6</f>
        <v>0.5376344086021505</v>
      </c>
      <c r="D17" s="8">
        <f>'Protocole Inventaire'!D17/$B$6</f>
        <v>1.6129032258064515</v>
      </c>
      <c r="E17" s="8">
        <f>'Protocole Inventaire'!E17/$B$6</f>
        <v>0</v>
      </c>
      <c r="F17" s="8">
        <f>'Protocole Inventaire'!F17/$B$6</f>
        <v>2.150537634408602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5.376344086021505</v>
      </c>
      <c r="J17" s="8">
        <f>'Protocole Inventaire'!J17/$B$6</f>
        <v>0</v>
      </c>
      <c r="K17" s="8">
        <f>'Protocole Inventaire'!K17/$B$6</f>
        <v>0.5376344086021505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Inventaire'!C18/$B$6</f>
        <v>0</v>
      </c>
      <c r="D18" s="8">
        <f>'Protocole Inventaire'!D18/$B$6</f>
        <v>0.5376344086021505</v>
      </c>
      <c r="E18" s="8">
        <f>'Protocole Inventaire'!E18/$B$6</f>
        <v>0</v>
      </c>
      <c r="F18" s="8">
        <f>'Protocole Inventaire'!F18/$B$6</f>
        <v>3.7634408602150535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2.150537634408602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Inventaire'!C19/$B$6</f>
        <v>0</v>
      </c>
      <c r="D19" s="8">
        <f>'Protocole Inventaire'!D19/$B$6</f>
        <v>1.075268817204301</v>
      </c>
      <c r="E19" s="8">
        <f>'Protocole Inventaire'!E19/$B$6</f>
        <v>0</v>
      </c>
      <c r="F19" s="8">
        <f>'Protocole Inventaire'!F19/$B$6</f>
        <v>1.075268817204301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1.075268817204301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Inventaire'!C20/$B$6</f>
        <v>0.5376344086021505</v>
      </c>
      <c r="D20" s="8">
        <f>'Protocole Inventaire'!D20/$B$6</f>
        <v>1.075268817204301</v>
      </c>
      <c r="E20" s="8">
        <f>'Protocole Inventaire'!E20/$B$6</f>
        <v>0</v>
      </c>
      <c r="F20" s="8">
        <f>'Protocole Inventaire'!F20/$B$6</f>
        <v>1.6129032258064515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0.5376344086021505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0.5376344086021505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0.5376344086021505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Inventaire'!C23/$B$6</f>
        <v>0</v>
      </c>
      <c r="D23" s="8">
        <f>'Protocole Inventaire'!D23/$B$6</f>
        <v>1.075268817204301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Inventaire'!C26/$B$6</f>
        <v>0</v>
      </c>
      <c r="D26" s="8">
        <f>'Protocole Inventaire'!D26/$B$6</f>
        <v>0.5376344086021505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1.86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Inventaire'!C11*($A11/200)^2*PI()</f>
        <v>0</v>
      </c>
      <c r="D11" s="8">
        <f>'Protocole Inventaire'!D11*($A11/200)^2*PI()</f>
        <v>0.66161941284601034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3.4098846662063611</v>
      </c>
      <c r="J11" s="8">
        <f>'Protocole Inventaire'!J11*($A11/200)^2*PI()</f>
        <v>1.2723450247038661</v>
      </c>
      <c r="K11" s="8">
        <f>'Protocole Inventaire'!K11*($A11/200)^2*PI()</f>
        <v>0.89064151729270624</v>
      </c>
      <c r="L11" s="8">
        <f>'Protocole Inventaire'!L11*($A11/200)^2*PI()</f>
        <v>5.0893800988154644E-2</v>
      </c>
      <c r="M11" s="8">
        <f>'Protocole Inventaire'!M11*($A11/200)^2*PI()</f>
        <v>0.22902210444669591</v>
      </c>
      <c r="N11" s="8">
        <f>'Protocole Inventaire'!N11*($A11/200)^2*PI()</f>
        <v>0.12723450247038659</v>
      </c>
      <c r="O11" s="8">
        <f>'Protocole Inventaire'!O11*($A11/200)^2*PI()</f>
        <v>0</v>
      </c>
      <c r="P11" s="8">
        <f>'Protocole Inventaire'!P11*($A11/200)^2*PI()</f>
        <v>5.0893800988154644E-2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0.48349110938746909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Inventaire'!C12*($A12/200)^2*PI()</f>
        <v>3.8013271108436497E-2</v>
      </c>
      <c r="D12" s="8">
        <f>'Protocole Inventaire'!D12*($A12/200)^2*PI()</f>
        <v>0.45615925330123797</v>
      </c>
      <c r="E12" s="8">
        <f>'Protocole Inventaire'!E12*($A12/200)^2*PI()</f>
        <v>0</v>
      </c>
      <c r="F12" s="8">
        <f>'Protocole Inventaire'!F12*($A12/200)^2*PI()</f>
        <v>7.6026542216872994E-2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3.0410616886749198</v>
      </c>
      <c r="J12" s="8">
        <f>'Protocole Inventaire'!J12*($A12/200)^2*PI()</f>
        <v>1.1023848621446584</v>
      </c>
      <c r="K12" s="8">
        <f>'Protocole Inventaire'!K12*($A12/200)^2*PI()</f>
        <v>0.87430523549403938</v>
      </c>
      <c r="L12" s="8">
        <f>'Protocole Inventaire'!L12*($A12/200)^2*PI()</f>
        <v>0</v>
      </c>
      <c r="M12" s="8">
        <f>'Protocole Inventaire'!M12*($A12/200)^2*PI()</f>
        <v>0.60821233773498395</v>
      </c>
      <c r="N12" s="8">
        <f>'Protocole Inventaire'!N12*($A12/200)^2*PI()</f>
        <v>0.19006635554218249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0.53218579551811096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Inventaire'!C13*($A13/200)^2*PI()</f>
        <v>0</v>
      </c>
      <c r="D13" s="8">
        <f>'Protocole Inventaire'!D13*($A13/200)^2*PI()</f>
        <v>0.7433008218393452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4.3536190993447361</v>
      </c>
      <c r="J13" s="8">
        <f>'Protocole Inventaire'!J13*($A13/200)^2*PI()</f>
        <v>0.79639373768501254</v>
      </c>
      <c r="K13" s="8">
        <f>'Protocole Inventaire'!K13*($A13/200)^2*PI()</f>
        <v>0.79639373768501254</v>
      </c>
      <c r="L13" s="8">
        <f>'Protocole Inventaire'!L13*($A13/200)^2*PI()</f>
        <v>0</v>
      </c>
      <c r="M13" s="8">
        <f>'Protocole Inventaire'!M13*($A13/200)^2*PI()</f>
        <v>0.7433008218393452</v>
      </c>
      <c r="N13" s="8">
        <f>'Protocole Inventaire'!N13*($A13/200)^2*PI()</f>
        <v>0.15927874753700255</v>
      </c>
      <c r="O13" s="8">
        <f>'Protocole Inventaire'!O13*($A13/200)^2*PI()</f>
        <v>0</v>
      </c>
      <c r="P13" s="8">
        <f>'Protocole Inventaire'!P13*($A13/200)^2*PI()</f>
        <v>0.21237166338267005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0.21237166338267005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Inventaire'!C14*($A14/200)^2*PI()</f>
        <v>0</v>
      </c>
      <c r="D14" s="8">
        <f>'Protocole Inventaire'!D14*($A14/200)^2*PI()</f>
        <v>7.0685834705770348E-2</v>
      </c>
      <c r="E14" s="8">
        <f>'Protocole Inventaire'!E14*($A14/200)^2*PI()</f>
        <v>0</v>
      </c>
      <c r="F14" s="8">
        <f>'Protocole Inventaire'!F14*($A14/200)^2*PI()</f>
        <v>0.1413716694115407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3.6049775699942876</v>
      </c>
      <c r="J14" s="8">
        <f>'Protocole Inventaire'!J14*($A14/200)^2*PI()</f>
        <v>0.63617251235193306</v>
      </c>
      <c r="K14" s="8">
        <f>'Protocole Inventaire'!K14*($A14/200)^2*PI()</f>
        <v>1.0602875205865552</v>
      </c>
      <c r="L14" s="8">
        <f>'Protocole Inventaire'!L14*($A14/200)^2*PI()</f>
        <v>0</v>
      </c>
      <c r="M14" s="8">
        <f>'Protocole Inventaire'!M14*($A14/200)^2*PI()</f>
        <v>0.49480084294039239</v>
      </c>
      <c r="N14" s="8">
        <f>'Protocole Inventaire'!N14*($A14/200)^2*PI()</f>
        <v>0.1413716694115407</v>
      </c>
      <c r="O14" s="8">
        <f>'Protocole Inventaire'!O14*($A14/200)^2*PI()</f>
        <v>0</v>
      </c>
      <c r="P14" s="8">
        <f>'Protocole Inventaire'!P14*($A14/200)^2*PI()</f>
        <v>7.0685834705770348E-2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7.0685834705770348E-2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Inventaire'!C15*($A15/200)^2*PI()</f>
        <v>0</v>
      </c>
      <c r="D15" s="8">
        <f>'Protocole Inventaire'!D15*($A15/200)^2*PI()</f>
        <v>0.36316811075498018</v>
      </c>
      <c r="E15" s="8">
        <f>'Protocole Inventaire'!E15*($A15/200)^2*PI()</f>
        <v>0</v>
      </c>
      <c r="F15" s="8">
        <f>'Protocole Inventaire'!F15*($A15/200)^2*PI()</f>
        <v>0.36316811075498018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4.0856412459935267</v>
      </c>
      <c r="J15" s="8">
        <f>'Protocole Inventaire'!J15*($A15/200)^2*PI()</f>
        <v>0.8171282491987053</v>
      </c>
      <c r="K15" s="8">
        <f>'Protocole Inventaire'!K15*($A15/200)^2*PI()</f>
        <v>0.18158405537749009</v>
      </c>
      <c r="L15" s="8">
        <f>'Protocole Inventaire'!L15*($A15/200)^2*PI()</f>
        <v>0</v>
      </c>
      <c r="M15" s="8">
        <f>'Protocole Inventaire'!M15*($A15/200)^2*PI()</f>
        <v>9.0792027688745044E-2</v>
      </c>
      <c r="N15" s="8">
        <f>'Protocole Inventaire'!N15*($A15/200)^2*PI()</f>
        <v>9.0792027688745044E-2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Inventaire'!C16*($A16/200)^2*PI()</f>
        <v>0</v>
      </c>
      <c r="D16" s="8">
        <f>'Protocole Inventaire'!D16*($A16/200)^2*PI()</f>
        <v>0.22682298958918307</v>
      </c>
      <c r="E16" s="8">
        <f>'Protocole Inventaire'!E16*($A16/200)^2*PI()</f>
        <v>0</v>
      </c>
      <c r="F16" s="8">
        <f>'Protocole Inventaire'!F16*($A16/200)^2*PI()</f>
        <v>0.22682298958918307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2.0414069063026479</v>
      </c>
      <c r="J16" s="8">
        <f>'Protocole Inventaire'!J16*($A16/200)^2*PI()</f>
        <v>0.34023448438377463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Inventaire'!C17*($A17/200)^2*PI()</f>
        <v>0.13854423602330987</v>
      </c>
      <c r="D17" s="8">
        <f>'Protocole Inventaire'!D17*($A17/200)^2*PI()</f>
        <v>0.41563270806992952</v>
      </c>
      <c r="E17" s="8">
        <f>'Protocole Inventaire'!E17*($A17/200)^2*PI()</f>
        <v>0</v>
      </c>
      <c r="F17" s="8">
        <f>'Protocole Inventaire'!F17*($A17/200)^2*PI()</f>
        <v>0.55417694409323948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1.3854423602330985</v>
      </c>
      <c r="J17" s="8">
        <f>'Protocole Inventaire'!J17*($A17/200)^2*PI()</f>
        <v>0</v>
      </c>
      <c r="K17" s="8">
        <f>'Protocole Inventaire'!K17*($A17/200)^2*PI()</f>
        <v>0.13854423602330987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Inventaire'!C18*($A18/200)^2*PI()</f>
        <v>0</v>
      </c>
      <c r="D18" s="8">
        <f>'Protocole Inventaire'!D18*($A18/200)^2*PI()</f>
        <v>0.16619025137490007</v>
      </c>
      <c r="E18" s="8">
        <f>'Protocole Inventaire'!E18*($A18/200)^2*PI()</f>
        <v>0</v>
      </c>
      <c r="F18" s="8">
        <f>'Protocole Inventaire'!F18*($A18/200)^2*PI()</f>
        <v>1.1633317596243005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0.66476100549960027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Inventaire'!C19*($A19/200)^2*PI()</f>
        <v>0</v>
      </c>
      <c r="D19" s="8">
        <f>'Protocole Inventaire'!D19*($A19/200)^2*PI()</f>
        <v>0.39269908169872414</v>
      </c>
      <c r="E19" s="8">
        <f>'Protocole Inventaire'!E19*($A19/200)^2*PI()</f>
        <v>0</v>
      </c>
      <c r="F19" s="8">
        <f>'Protocole Inventaire'!F19*($A19/200)^2*PI()</f>
        <v>0.39269908169872414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0.39269908169872414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Inventaire'!C20*($A20/200)^2*PI()</f>
        <v>0.22902210444669593</v>
      </c>
      <c r="D20" s="8">
        <f>'Protocole Inventaire'!D20*($A20/200)^2*PI()</f>
        <v>0.45804420889339187</v>
      </c>
      <c r="E20" s="8">
        <f>'Protocole Inventaire'!E20*($A20/200)^2*PI()</f>
        <v>0</v>
      </c>
      <c r="F20" s="8">
        <f>'Protocole Inventaire'!F20*($A20/200)^2*PI()</f>
        <v>0.68706631334008772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0.22902210444669593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0.26420794216690158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0.30190705400997914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Inventaire'!C23*($A23/200)^2*PI()</f>
        <v>0</v>
      </c>
      <c r="D23" s="8">
        <f>'Protocole Inventaire'!D23*($A23/200)^2*PI()</f>
        <v>0.68423887995185706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Inventaire'!C26*($A26/200)^2*PI()</f>
        <v>0</v>
      </c>
      <c r="D26" s="8">
        <f>'Protocole Inventaire'!D26*($A26/200)^2*PI()</f>
        <v>0.4778362426110076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0.4055796115784423</v>
      </c>
      <c r="D53">
        <f t="shared" ref="D53:S53" si="0">SUM(D9:D51)</f>
        <v>5.4183048496463169</v>
      </c>
      <c r="E53">
        <f t="shared" si="0"/>
        <v>0</v>
      </c>
      <c r="F53">
        <f t="shared" si="0"/>
        <v>3.8688713528958307</v>
      </c>
      <c r="G53">
        <f t="shared" si="0"/>
        <v>0</v>
      </c>
      <c r="H53">
        <f t="shared" si="0"/>
        <v>0</v>
      </c>
      <c r="I53">
        <f t="shared" si="0"/>
        <v>23.208515728394598</v>
      </c>
      <c r="J53">
        <f t="shared" si="0"/>
        <v>4.9646588704679502</v>
      </c>
      <c r="K53">
        <f t="shared" si="0"/>
        <v>3.9417563024591127</v>
      </c>
      <c r="L53">
        <f t="shared" si="0"/>
        <v>5.0893800988154644E-2</v>
      </c>
      <c r="M53">
        <f t="shared" si="0"/>
        <v>2.1661281346501626</v>
      </c>
      <c r="N53">
        <f t="shared" si="0"/>
        <v>0.70874330264985741</v>
      </c>
      <c r="O53">
        <f t="shared" si="0"/>
        <v>0</v>
      </c>
      <c r="P53">
        <f t="shared" si="0"/>
        <v>0.33395129907659504</v>
      </c>
      <c r="Q53">
        <f t="shared" si="0"/>
        <v>0</v>
      </c>
      <c r="R53">
        <f t="shared" si="0"/>
        <v>0</v>
      </c>
      <c r="S53">
        <f t="shared" si="0"/>
        <v>1.2987344029940204</v>
      </c>
      <c r="T53">
        <f>SUM(C53:S53)</f>
        <v>46.366137655801047</v>
      </c>
    </row>
    <row r="54" spans="1:20" x14ac:dyDescent="0.25">
      <c r="A54" t="s">
        <v>49</v>
      </c>
      <c r="B54" t="s">
        <v>30</v>
      </c>
      <c r="C54">
        <f>C53/$B$6</f>
        <v>0.21805355461206574</v>
      </c>
      <c r="D54">
        <f t="shared" ref="D54:S54" si="1">D53/$B$6</f>
        <v>2.9130671234657615</v>
      </c>
      <c r="E54">
        <f t="shared" si="1"/>
        <v>0</v>
      </c>
      <c r="F54">
        <f t="shared" si="1"/>
        <v>2.080038361771952</v>
      </c>
      <c r="G54">
        <f t="shared" si="1"/>
        <v>0</v>
      </c>
      <c r="H54">
        <f t="shared" si="1"/>
        <v>0</v>
      </c>
      <c r="I54">
        <f t="shared" si="1"/>
        <v>12.477696628169138</v>
      </c>
      <c r="J54">
        <f t="shared" si="1"/>
        <v>2.669171435735457</v>
      </c>
      <c r="K54">
        <f t="shared" si="1"/>
        <v>2.1192238185264047</v>
      </c>
      <c r="L54">
        <f t="shared" si="1"/>
        <v>2.7362258595782066E-2</v>
      </c>
      <c r="M54">
        <f t="shared" si="1"/>
        <v>1.1645850186291196</v>
      </c>
      <c r="N54">
        <f t="shared" si="1"/>
        <v>0.38104478637089106</v>
      </c>
      <c r="O54">
        <f t="shared" si="1"/>
        <v>0</v>
      </c>
      <c r="P54">
        <f t="shared" si="1"/>
        <v>0.17954370918096507</v>
      </c>
      <c r="Q54">
        <f t="shared" si="1"/>
        <v>0</v>
      </c>
      <c r="R54">
        <f t="shared" si="1"/>
        <v>0</v>
      </c>
      <c r="S54">
        <f t="shared" si="1"/>
        <v>0.69824430268495719</v>
      </c>
      <c r="T54">
        <f>SUM(C54:S54)</f>
        <v>24.928030997742493</v>
      </c>
    </row>
    <row r="55" spans="1:20" x14ac:dyDescent="0.25">
      <c r="A55" t="s">
        <v>49</v>
      </c>
      <c r="B55" t="s">
        <v>50</v>
      </c>
      <c r="C55">
        <f>C54/$T54</f>
        <v>8.7473236306474782E-3</v>
      </c>
      <c r="D55">
        <f t="shared" ref="D55:S55" si="2">D54/$T54</f>
        <v>0.11685909423530369</v>
      </c>
      <c r="E55">
        <f t="shared" si="2"/>
        <v>0</v>
      </c>
      <c r="F55">
        <f t="shared" si="2"/>
        <v>8.3441743231157023E-2</v>
      </c>
      <c r="G55">
        <f t="shared" si="2"/>
        <v>0</v>
      </c>
      <c r="H55">
        <f t="shared" si="2"/>
        <v>0</v>
      </c>
      <c r="I55">
        <f t="shared" si="2"/>
        <v>0.50054882510773235</v>
      </c>
      <c r="J55">
        <f t="shared" si="2"/>
        <v>0.10707510095671735</v>
      </c>
      <c r="K55">
        <f t="shared" si="2"/>
        <v>8.5013686749600234E-2</v>
      </c>
      <c r="L55">
        <f t="shared" si="2"/>
        <v>1.0976502154646719E-3</v>
      </c>
      <c r="M55">
        <f t="shared" si="2"/>
        <v>4.6717890343388357E-2</v>
      </c>
      <c r="N55">
        <f t="shared" si="2"/>
        <v>1.5285795593137655E-2</v>
      </c>
      <c r="O55">
        <f t="shared" si="2"/>
        <v>0</v>
      </c>
      <c r="P55">
        <f t="shared" si="2"/>
        <v>7.2024825866601628E-3</v>
      </c>
      <c r="Q55">
        <f t="shared" si="2"/>
        <v>0</v>
      </c>
      <c r="R55">
        <f t="shared" si="2"/>
        <v>0</v>
      </c>
      <c r="S55">
        <f t="shared" si="2"/>
        <v>2.8010407350191072E-2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1.86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Inventaire'!C11*$B11</f>
        <v>0</v>
      </c>
      <c r="D11" s="8">
        <f>'Protocole Inventaire'!D11*$B11</f>
        <v>5.2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26.8</v>
      </c>
      <c r="J11" s="8">
        <f>'Protocole Inventaire'!J11*$B11</f>
        <v>10</v>
      </c>
      <c r="K11" s="8">
        <f>'Protocole Inventaire'!K11*$B11</f>
        <v>7</v>
      </c>
      <c r="L11" s="8">
        <f>'Protocole Inventaire'!L11*$B11</f>
        <v>0.4</v>
      </c>
      <c r="M11" s="8">
        <f>'Protocole Inventaire'!M11*$B11</f>
        <v>1.8</v>
      </c>
      <c r="N11" s="8">
        <f>'Protocole Inventaire'!N11*$B11</f>
        <v>1</v>
      </c>
      <c r="O11" s="8">
        <f>'Protocole Inventaire'!O11*$B11</f>
        <v>0</v>
      </c>
      <c r="P11" s="8">
        <f>'Protocole Inventaire'!P11*$B11</f>
        <v>0.4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3.8000000000000003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Inventaire'!C12*$B12</f>
        <v>0.3</v>
      </c>
      <c r="D12" s="8">
        <f>'Protocole Inventaire'!D12*$B12</f>
        <v>3.5999999999999996</v>
      </c>
      <c r="E12" s="8">
        <f>'Protocole Inventaire'!E12*$B12</f>
        <v>0</v>
      </c>
      <c r="F12" s="8">
        <f>'Protocole Inventaire'!F12*$B12</f>
        <v>0.6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24</v>
      </c>
      <c r="J12" s="8">
        <f>'Protocole Inventaire'!J12*$B12</f>
        <v>8.6999999999999993</v>
      </c>
      <c r="K12" s="8">
        <f>'Protocole Inventaire'!K12*$B12</f>
        <v>6.8999999999999995</v>
      </c>
      <c r="L12" s="8">
        <f>'Protocole Inventaire'!L12*$B12</f>
        <v>0</v>
      </c>
      <c r="M12" s="8">
        <f>'Protocole Inventaire'!M12*$B12</f>
        <v>4.8</v>
      </c>
      <c r="N12" s="8">
        <f>'Protocole Inventaire'!N12*$B12</f>
        <v>1.5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4.2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Inventaire'!C13*$B13</f>
        <v>0</v>
      </c>
      <c r="D13" s="8">
        <f>'Protocole Inventaire'!D13*$B13</f>
        <v>7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41</v>
      </c>
      <c r="J13" s="8">
        <f>'Protocole Inventaire'!J13*$B13</f>
        <v>7.5</v>
      </c>
      <c r="K13" s="8">
        <f>'Protocole Inventaire'!K13*$B13</f>
        <v>7.5</v>
      </c>
      <c r="L13" s="8">
        <f>'Protocole Inventaire'!L13*$B13</f>
        <v>0</v>
      </c>
      <c r="M13" s="8">
        <f>'Protocole Inventaire'!M13*$B13</f>
        <v>7</v>
      </c>
      <c r="N13" s="8">
        <f>'Protocole Inventaire'!N13*$B13</f>
        <v>1.5</v>
      </c>
      <c r="O13" s="8">
        <f>'Protocole Inventaire'!O13*$B13</f>
        <v>0</v>
      </c>
      <c r="P13" s="8">
        <f>'Protocole Inventaire'!P13*$B13</f>
        <v>2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2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Inventaire'!C14*$B14</f>
        <v>0</v>
      </c>
      <c r="D14" s="8">
        <f>'Protocole Inventaire'!D14*$B14</f>
        <v>0.7</v>
      </c>
      <c r="E14" s="8">
        <f>'Protocole Inventaire'!E14*$B14</f>
        <v>0</v>
      </c>
      <c r="F14" s="8">
        <f>'Protocole Inventaire'!F14*$B14</f>
        <v>1.4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35.699999999999996</v>
      </c>
      <c r="J14" s="8">
        <f>'Protocole Inventaire'!J14*$B14</f>
        <v>6.3</v>
      </c>
      <c r="K14" s="8">
        <f>'Protocole Inventaire'!K14*$B14</f>
        <v>10.5</v>
      </c>
      <c r="L14" s="8">
        <f>'Protocole Inventaire'!L14*$B14</f>
        <v>0</v>
      </c>
      <c r="M14" s="8">
        <f>'Protocole Inventaire'!M14*$B14</f>
        <v>4.8999999999999995</v>
      </c>
      <c r="N14" s="8">
        <f>'Protocole Inventaire'!N14*$B14</f>
        <v>1.4</v>
      </c>
      <c r="O14" s="8">
        <f>'Protocole Inventaire'!O14*$B14</f>
        <v>0</v>
      </c>
      <c r="P14" s="8">
        <f>'Protocole Inventaire'!P14*$B14</f>
        <v>0.7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0.7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Inventaire'!C15*$B15</f>
        <v>0</v>
      </c>
      <c r="D15" s="8">
        <f>'Protocole Inventaire'!D15*$B15</f>
        <v>4</v>
      </c>
      <c r="E15" s="8">
        <f>'Protocole Inventaire'!E15*$B15</f>
        <v>0</v>
      </c>
      <c r="F15" s="8">
        <f>'Protocole Inventaire'!F15*$B15</f>
        <v>4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45</v>
      </c>
      <c r="J15" s="8">
        <f>'Protocole Inventaire'!J15*$B15</f>
        <v>9</v>
      </c>
      <c r="K15" s="8">
        <f>'Protocole Inventaire'!K15*$B15</f>
        <v>2</v>
      </c>
      <c r="L15" s="8">
        <f>'Protocole Inventaire'!L15*$B15</f>
        <v>0</v>
      </c>
      <c r="M15" s="8">
        <f>'Protocole Inventaire'!M15*$B15</f>
        <v>1</v>
      </c>
      <c r="N15" s="8">
        <f>'Protocole Inventaire'!N15*$B15</f>
        <v>1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Inventaire'!C16*$B16</f>
        <v>0</v>
      </c>
      <c r="D16" s="8">
        <f>'Protocole Inventaire'!D16*$B16</f>
        <v>2.6</v>
      </c>
      <c r="E16" s="8">
        <f>'Protocole Inventaire'!E16*$B16</f>
        <v>0</v>
      </c>
      <c r="F16" s="8">
        <f>'Protocole Inventaire'!F16*$B16</f>
        <v>2.6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23.400000000000002</v>
      </c>
      <c r="J16" s="8">
        <f>'Protocole Inventaire'!J16*$B16</f>
        <v>3.9000000000000004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Inventaire'!C17*$B17</f>
        <v>1.6</v>
      </c>
      <c r="D17" s="8">
        <f>'Protocole Inventaire'!D17*$B17</f>
        <v>4.8000000000000007</v>
      </c>
      <c r="E17" s="8">
        <f>'Protocole Inventaire'!E17*$B17</f>
        <v>0</v>
      </c>
      <c r="F17" s="8">
        <f>'Protocole Inventaire'!F17*$B17</f>
        <v>6.4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16</v>
      </c>
      <c r="J17" s="8">
        <f>'Protocole Inventaire'!J17*$B17</f>
        <v>0</v>
      </c>
      <c r="K17" s="8">
        <f>'Protocole Inventaire'!K17*$B17</f>
        <v>1.6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Inventaire'!C18*$B18</f>
        <v>0</v>
      </c>
      <c r="D18" s="8">
        <f>'Protocole Inventaire'!D18*$B18</f>
        <v>2</v>
      </c>
      <c r="E18" s="8">
        <f>'Protocole Inventaire'!E18*$B18</f>
        <v>0</v>
      </c>
      <c r="F18" s="8">
        <f>'Protocole Inventaire'!F18*$B18</f>
        <v>14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8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Inventaire'!C19*$B19</f>
        <v>0</v>
      </c>
      <c r="D19" s="8">
        <f>'Protocole Inventaire'!D19*$B19</f>
        <v>4.8</v>
      </c>
      <c r="E19" s="8">
        <f>'Protocole Inventaire'!E19*$B19</f>
        <v>0</v>
      </c>
      <c r="F19" s="8">
        <f>'Protocole Inventaire'!F19*$B19</f>
        <v>4.8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4.8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Inventaire'!C20*$B20</f>
        <v>2.8</v>
      </c>
      <c r="D20" s="8">
        <f>'Protocole Inventaire'!D20*$B20</f>
        <v>5.6</v>
      </c>
      <c r="E20" s="8">
        <f>'Protocole Inventaire'!E20*$B20</f>
        <v>0</v>
      </c>
      <c r="F20" s="8">
        <f>'Protocole Inventaire'!F20*$B20</f>
        <v>8.3999999999999986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2.8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3.3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3.8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Inventaire'!C23*$B23</f>
        <v>0</v>
      </c>
      <c r="D23" s="8">
        <f>'Protocole Inventaire'!D23*$B23</f>
        <v>8.8000000000000007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Inventaire'!C26*$B26</f>
        <v>0</v>
      </c>
      <c r="D26" s="8">
        <f>'Protocole Inventaire'!D26*$B26</f>
        <v>6.4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4.7</v>
      </c>
      <c r="D53">
        <f t="shared" ref="D53:S53" si="0">SUM(D9:D51)</f>
        <v>59.300000000000004</v>
      </c>
      <c r="E53">
        <f t="shared" si="0"/>
        <v>0</v>
      </c>
      <c r="F53">
        <f t="shared" si="0"/>
        <v>45.499999999999993</v>
      </c>
      <c r="G53">
        <f t="shared" si="0"/>
        <v>0</v>
      </c>
      <c r="H53">
        <f t="shared" si="0"/>
        <v>0</v>
      </c>
      <c r="I53">
        <f t="shared" si="0"/>
        <v>227.50000000000003</v>
      </c>
      <c r="J53">
        <f t="shared" si="0"/>
        <v>45.4</v>
      </c>
      <c r="K53">
        <f t="shared" si="0"/>
        <v>35.5</v>
      </c>
      <c r="L53">
        <f t="shared" si="0"/>
        <v>0.4</v>
      </c>
      <c r="M53">
        <f t="shared" si="0"/>
        <v>19.5</v>
      </c>
      <c r="N53">
        <f t="shared" si="0"/>
        <v>6.4</v>
      </c>
      <c r="O53">
        <f t="shared" si="0"/>
        <v>0</v>
      </c>
      <c r="P53">
        <f t="shared" si="0"/>
        <v>3.0999999999999996</v>
      </c>
      <c r="Q53">
        <f t="shared" si="0"/>
        <v>0</v>
      </c>
      <c r="R53">
        <f t="shared" si="0"/>
        <v>0</v>
      </c>
      <c r="S53">
        <f t="shared" si="0"/>
        <v>10.7</v>
      </c>
      <c r="T53">
        <f>SUM(C53:S53)</f>
        <v>457.99999999999994</v>
      </c>
    </row>
    <row r="54" spans="1:20" x14ac:dyDescent="0.25">
      <c r="A54" t="s">
        <v>53</v>
      </c>
      <c r="B54" t="s">
        <v>30</v>
      </c>
      <c r="C54">
        <f>C53/$B$6</f>
        <v>2.5268817204301075</v>
      </c>
      <c r="D54">
        <f t="shared" ref="D54:S54" si="1">D53/$B$6</f>
        <v>31.881720430107528</v>
      </c>
      <c r="E54">
        <f t="shared" si="1"/>
        <v>0</v>
      </c>
      <c r="F54">
        <f t="shared" si="1"/>
        <v>24.462365591397845</v>
      </c>
      <c r="G54">
        <f t="shared" si="1"/>
        <v>0</v>
      </c>
      <c r="H54">
        <f t="shared" si="1"/>
        <v>0</v>
      </c>
      <c r="I54">
        <f t="shared" si="1"/>
        <v>122.31182795698926</v>
      </c>
      <c r="J54">
        <f t="shared" si="1"/>
        <v>24.408602150537632</v>
      </c>
      <c r="K54">
        <f t="shared" si="1"/>
        <v>19.086021505376344</v>
      </c>
      <c r="L54">
        <f t="shared" si="1"/>
        <v>0.21505376344086022</v>
      </c>
      <c r="M54">
        <f t="shared" si="1"/>
        <v>10.483870967741934</v>
      </c>
      <c r="N54">
        <f t="shared" si="1"/>
        <v>3.4408602150537635</v>
      </c>
      <c r="O54">
        <f t="shared" si="1"/>
        <v>0</v>
      </c>
      <c r="P54">
        <f t="shared" si="1"/>
        <v>1.6666666666666663</v>
      </c>
      <c r="Q54">
        <f t="shared" si="1"/>
        <v>0</v>
      </c>
      <c r="R54">
        <f t="shared" si="1"/>
        <v>0</v>
      </c>
      <c r="S54">
        <f t="shared" si="1"/>
        <v>5.7526881720430101</v>
      </c>
      <c r="T54">
        <f>SUM(C54:S54)</f>
        <v>246.23655913978493</v>
      </c>
    </row>
    <row r="55" spans="1:20" x14ac:dyDescent="0.25">
      <c r="A55" t="s">
        <v>53</v>
      </c>
      <c r="B55" t="s">
        <v>50</v>
      </c>
      <c r="C55">
        <f>C54/$T54</f>
        <v>1.0262008733624454E-2</v>
      </c>
      <c r="D55">
        <f t="shared" ref="D55:S55" si="2">D54/$T54</f>
        <v>0.12947598253275111</v>
      </c>
      <c r="E55">
        <f t="shared" si="2"/>
        <v>0</v>
      </c>
      <c r="F55">
        <f t="shared" si="2"/>
        <v>9.9344978165938846E-2</v>
      </c>
      <c r="G55">
        <f t="shared" si="2"/>
        <v>0</v>
      </c>
      <c r="H55">
        <f t="shared" si="2"/>
        <v>0</v>
      </c>
      <c r="I55">
        <f t="shared" si="2"/>
        <v>0.4967248908296944</v>
      </c>
      <c r="J55">
        <f t="shared" si="2"/>
        <v>9.9126637554585145E-2</v>
      </c>
      <c r="K55">
        <f t="shared" si="2"/>
        <v>7.7510917030567686E-2</v>
      </c>
      <c r="L55">
        <f t="shared" si="2"/>
        <v>8.7336244541484718E-4</v>
      </c>
      <c r="M55">
        <f t="shared" si="2"/>
        <v>4.2576419213973794E-2</v>
      </c>
      <c r="N55">
        <f t="shared" si="2"/>
        <v>1.3973799126637555E-2</v>
      </c>
      <c r="O55">
        <f t="shared" si="2"/>
        <v>0</v>
      </c>
      <c r="P55">
        <f t="shared" si="2"/>
        <v>6.7685589519650641E-3</v>
      </c>
      <c r="Q55">
        <f t="shared" si="2"/>
        <v>0</v>
      </c>
      <c r="R55">
        <f t="shared" si="2"/>
        <v>0</v>
      </c>
      <c r="S55">
        <f t="shared" si="2"/>
        <v>2.3362445414847159E-2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Maire Gilles</cp:lastModifiedBy>
  <dcterms:created xsi:type="dcterms:W3CDTF">2022-03-10T11:48:40Z</dcterms:created>
  <dcterms:modified xsi:type="dcterms:W3CDTF">2025-01-17T10:10:04Z</dcterms:modified>
</cp:coreProperties>
</file>