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PLACETTE_VD\Suivi-2024\VD-07\"/>
    </mc:Choice>
  </mc:AlternateContent>
  <bookViews>
    <workbookView xWindow="0" yWindow="0" windowWidth="11580" windowHeight="762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5" l="1"/>
  <c r="O30" i="5"/>
  <c r="D30" i="5"/>
  <c r="P30" i="5"/>
  <c r="F30" i="5"/>
  <c r="R30" i="5"/>
  <c r="G30" i="5"/>
  <c r="N30" i="5"/>
  <c r="E30" i="5"/>
  <c r="Q30" i="5"/>
  <c r="S30" i="5"/>
  <c r="H30" i="5"/>
  <c r="I30" i="5"/>
  <c r="J30" i="5"/>
  <c r="K30" i="5"/>
  <c r="M30" i="5"/>
  <c r="L30" i="5"/>
  <c r="G34" i="6"/>
  <c r="S34" i="6"/>
  <c r="H34" i="6"/>
  <c r="K34" i="6"/>
  <c r="L34" i="6"/>
  <c r="I34" i="6"/>
  <c r="J34" i="6"/>
  <c r="M34" i="6"/>
  <c r="N34" i="6"/>
  <c r="P34" i="6"/>
  <c r="Q34" i="6"/>
  <c r="O34" i="6"/>
  <c r="D34" i="6"/>
  <c r="C34" i="6"/>
  <c r="F34" i="6"/>
  <c r="E34" i="6"/>
  <c r="R34" i="6"/>
  <c r="E32" i="5"/>
  <c r="Q32" i="5"/>
  <c r="F32" i="5"/>
  <c r="R32" i="5"/>
  <c r="H32" i="5"/>
  <c r="M32" i="5"/>
  <c r="C32" i="5"/>
  <c r="G32" i="5"/>
  <c r="S32" i="5"/>
  <c r="I32" i="5"/>
  <c r="K32" i="5"/>
  <c r="N32" i="5"/>
  <c r="J32" i="5"/>
  <c r="L32" i="5"/>
  <c r="P32" i="5"/>
  <c r="D32" i="5"/>
  <c r="O32" i="5"/>
  <c r="L33" i="5"/>
  <c r="M33" i="5"/>
  <c r="N33" i="5"/>
  <c r="C33" i="5"/>
  <c r="O33" i="5"/>
  <c r="D33" i="5"/>
  <c r="Q33" i="5"/>
  <c r="I33" i="5"/>
  <c r="P33" i="5"/>
  <c r="E33" i="5"/>
  <c r="R33" i="5"/>
  <c r="G33" i="5"/>
  <c r="S33" i="5"/>
  <c r="H33" i="5"/>
  <c r="J33" i="5"/>
  <c r="F33" i="5"/>
  <c r="K33" i="5"/>
  <c r="J31" i="6"/>
  <c r="K31" i="6"/>
  <c r="M31" i="6"/>
  <c r="N31" i="6"/>
  <c r="C31" i="6"/>
  <c r="I31" i="6"/>
  <c r="L31" i="6"/>
  <c r="E31" i="6"/>
  <c r="G31" i="6"/>
  <c r="D31" i="6"/>
  <c r="R31" i="6"/>
  <c r="S31" i="6"/>
  <c r="H31" i="6"/>
  <c r="O31" i="6"/>
  <c r="P31" i="6"/>
  <c r="Q31" i="6"/>
  <c r="F31" i="6"/>
  <c r="J31" i="5"/>
  <c r="K31" i="5"/>
  <c r="M31" i="5"/>
  <c r="N31" i="5"/>
  <c r="C31" i="5"/>
  <c r="D31" i="5"/>
  <c r="Q31" i="5"/>
  <c r="L31" i="5"/>
  <c r="P31" i="5"/>
  <c r="O31" i="5"/>
  <c r="E31" i="5"/>
  <c r="R31" i="5"/>
  <c r="S31" i="5"/>
  <c r="I31" i="5"/>
  <c r="F31" i="5"/>
  <c r="H31" i="5"/>
  <c r="G31" i="5"/>
  <c r="C30" i="6"/>
  <c r="O30" i="6"/>
  <c r="D30" i="6"/>
  <c r="P30" i="6"/>
  <c r="R30" i="6"/>
  <c r="J30" i="6"/>
  <c r="E30" i="6"/>
  <c r="Q30" i="6"/>
  <c r="S30" i="6"/>
  <c r="H30" i="6"/>
  <c r="I30" i="6"/>
  <c r="K30" i="6"/>
  <c r="F30" i="6"/>
  <c r="G30" i="6"/>
  <c r="N30" i="6"/>
  <c r="M30" i="6"/>
  <c r="L30" i="6"/>
  <c r="G34" i="5"/>
  <c r="S34" i="5"/>
  <c r="H34" i="5"/>
  <c r="J34" i="5"/>
  <c r="K34" i="5"/>
  <c r="M34" i="5"/>
  <c r="N34" i="5"/>
  <c r="P34" i="5"/>
  <c r="R34" i="5"/>
  <c r="I34" i="5"/>
  <c r="L34" i="5"/>
  <c r="C34" i="5"/>
  <c r="Q34" i="5"/>
  <c r="F34" i="5"/>
  <c r="O34" i="5"/>
  <c r="D34" i="5"/>
  <c r="E34" i="5"/>
  <c r="E32" i="6"/>
  <c r="Q32" i="6"/>
  <c r="F32" i="6"/>
  <c r="R32" i="6"/>
  <c r="S32" i="6"/>
  <c r="H32" i="6"/>
  <c r="M32" i="6"/>
  <c r="N32" i="6"/>
  <c r="C32" i="6"/>
  <c r="G32" i="6"/>
  <c r="K32" i="6"/>
  <c r="O32" i="6"/>
  <c r="P32" i="6"/>
  <c r="J32" i="6"/>
  <c r="L32" i="6"/>
  <c r="I32" i="6"/>
  <c r="D32" i="6"/>
  <c r="L33" i="6"/>
  <c r="M33" i="6"/>
  <c r="C33" i="6"/>
  <c r="O33" i="6"/>
  <c r="N33" i="6"/>
  <c r="D33" i="6"/>
  <c r="P33" i="6"/>
  <c r="E33" i="6"/>
  <c r="Q33" i="6"/>
  <c r="F33" i="6"/>
  <c r="R33" i="6"/>
  <c r="S33" i="6"/>
  <c r="H33" i="6"/>
  <c r="K33" i="6"/>
  <c r="J33" i="6"/>
  <c r="G33" i="6"/>
  <c r="I33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<sst xmlns="http://schemas.openxmlformats.org/spreadsheetml/2006/main" count="155" uniqueCount="56">
  <si>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</si>
  <si>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</si>
  <si>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</si>
  <si>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</si>
  <si>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</si>
  <si>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</si>
  <si>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</si>
  <si>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</si>
  <si>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</si>
  <si>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</si>
  <si>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</si>
  <si>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</si>
  <si>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</si>
  <si>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</si>
  <si>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</si>
  <si>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</si>
  <si>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</si>
  <si>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</si>
  <si>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</si>
  <si>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</si>
  <si>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</si>
  <si>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</si>
  <si>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</si>
  <si>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</si>
  <si>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</si>
  <si>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</si>
  <si>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</si>
  <si>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</si>
  <si>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</si>
  <si>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</si>
  <si>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</si>
  <si>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</si>
  <si>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</si>
  <si>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</si>
  <si>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</si>
  <si>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</si>
  <si>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</si>
  <si>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</si>
  <si>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</si>
  <si>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</si>
  <si>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</si>
  <si>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</si>
  <si>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</si>
  <si>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</si>
  <si>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</si>
  <si>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</si>
  <si>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</si>
  <si>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</si>
  <si>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</si>
  <si>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</si>
  <si>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</si>
  <si>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</si>
  <si>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</si>
  <si>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</si>
  <si>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VD07 - La Rippaz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</si>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</sst>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G14" sqref="G14"/>
    </sheetView>
  </sheetViews>
  <sheetFormatPr baseColWidth="10" defaultColWidth="11" defaultRowHeight="15.6" x14ac:dyDescent="0.3"/>
  <cols>
    <col min="1" max="1" width="18.69921875" style="12" customWidth="1"/>
    <col min="2" max="2" width="12.5" style="12" customWidth="1"/>
    <col min="3" max="20" width="11" style="12"/>
    <col min="21" max="21" width="17.19921875" style="12" bestFit="1" customWidth="1"/>
    <col min="22" max="16384" width="11" style="12"/>
  </cols>
  <sheetData>
    <row r="1" spans="1:19" ht="21" x14ac:dyDescent="0.4">
      <c r="A1" s="11" t="s">
        <v>5</v>
      </c>
    </row>
    <row r="3" spans="1:19" x14ac:dyDescent="0.3">
      <c r="A3" s="13" t="s">
        <v>6</v>
      </c>
      <c r="B3" s="10" t="s">
        <v>54</v>
      </c>
    </row>
    <row r="4" spans="1:19" x14ac:dyDescent="0.3">
      <c r="A4" s="13" t="s">
        <v>7</v>
      </c>
      <c r="B4" s="29">
        <v>40416</v>
      </c>
    </row>
    <row r="5" spans="1:19" x14ac:dyDescent="0.3">
      <c r="A5" s="13" t="s">
        <v>8</v>
      </c>
      <c r="B5" s="10" t="s">
        <v>55</v>
      </c>
    </row>
    <row r="6" spans="1:19" x14ac:dyDescent="0.3">
      <c r="A6" s="13" t="s">
        <v>9</v>
      </c>
      <c r="B6" s="6">
        <v>0.92</v>
      </c>
      <c r="C6" s="13" t="s">
        <v>0</v>
      </c>
    </row>
    <row r="8" spans="1:19" ht="46.8" x14ac:dyDescent="0.3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3">
      <c r="A9" s="7">
        <v>10</v>
      </c>
      <c r="B9" s="7">
        <v>0.08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3">
      <c r="A10" s="8">
        <v>14</v>
      </c>
      <c r="B10" s="8">
        <v>0.12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3">
      <c r="A11" s="8">
        <v>18</v>
      </c>
      <c r="B11" s="8">
        <v>0.18</v>
      </c>
      <c r="C11" s="8">
        <v>4</v>
      </c>
      <c r="D11" s="8">
        <v>14</v>
      </c>
      <c r="E11" s="8"/>
      <c r="F11" s="8"/>
      <c r="G11" s="8"/>
      <c r="H11" s="8"/>
      <c r="I11" s="8">
        <v>24</v>
      </c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3">
      <c r="A12" s="8">
        <v>22</v>
      </c>
      <c r="B12" s="8">
        <v>0.28999999999999998</v>
      </c>
      <c r="C12" s="8">
        <v>4</v>
      </c>
      <c r="D12" s="8">
        <v>5</v>
      </c>
      <c r="E12" s="8"/>
      <c r="F12" s="8"/>
      <c r="G12" s="8"/>
      <c r="H12" s="8"/>
      <c r="I12" s="8">
        <v>20</v>
      </c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x14ac:dyDescent="0.3">
      <c r="A13" s="8">
        <v>26</v>
      </c>
      <c r="B13" s="8">
        <v>0.46</v>
      </c>
      <c r="C13" s="8">
        <v>2</v>
      </c>
      <c r="D13" s="8">
        <v>3</v>
      </c>
      <c r="E13" s="8"/>
      <c r="F13" s="8"/>
      <c r="G13" s="8"/>
      <c r="H13" s="8"/>
      <c r="I13" s="8">
        <v>23</v>
      </c>
      <c r="J13" s="8"/>
      <c r="K13" s="8">
        <v>3</v>
      </c>
      <c r="L13" s="8"/>
      <c r="M13" s="8"/>
      <c r="N13" s="8"/>
      <c r="O13" s="8"/>
      <c r="P13" s="8"/>
      <c r="Q13" s="8"/>
      <c r="R13" s="8"/>
      <c r="S13" s="8"/>
    </row>
    <row r="14" spans="1:19" x14ac:dyDescent="0.3">
      <c r="A14" s="8">
        <v>30</v>
      </c>
      <c r="B14" s="8">
        <v>0.67</v>
      </c>
      <c r="C14" s="8">
        <v>3</v>
      </c>
      <c r="D14" s="8">
        <v>1</v>
      </c>
      <c r="E14" s="8"/>
      <c r="F14" s="8"/>
      <c r="G14" s="8"/>
      <c r="H14" s="8"/>
      <c r="I14" s="8">
        <v>20</v>
      </c>
      <c r="J14" s="8"/>
      <c r="K14" s="8">
        <v>7</v>
      </c>
      <c r="L14" s="8"/>
      <c r="M14" s="8"/>
      <c r="N14" s="8"/>
      <c r="O14" s="8"/>
      <c r="P14" s="8"/>
      <c r="Q14" s="8"/>
      <c r="R14" s="8"/>
      <c r="S14" s="8"/>
    </row>
    <row r="15" spans="1:19" x14ac:dyDescent="0.3">
      <c r="A15" s="8">
        <v>34</v>
      </c>
      <c r="B15" s="8">
        <v>0.92</v>
      </c>
      <c r="C15" s="8">
        <v>3</v>
      </c>
      <c r="D15" s="8"/>
      <c r="E15" s="8"/>
      <c r="F15" s="8"/>
      <c r="G15" s="8"/>
      <c r="H15" s="8"/>
      <c r="I15" s="8">
        <v>28</v>
      </c>
      <c r="J15" s="8"/>
      <c r="K15" s="8">
        <v>5</v>
      </c>
      <c r="L15" s="8"/>
      <c r="M15" s="8"/>
      <c r="N15" s="8"/>
      <c r="O15" s="8"/>
      <c r="P15" s="8"/>
      <c r="Q15" s="8"/>
      <c r="R15" s="8"/>
      <c r="S15" s="8"/>
    </row>
    <row r="16" spans="1:19" x14ac:dyDescent="0.3">
      <c r="A16" s="8">
        <v>38</v>
      </c>
      <c r="B16" s="8">
        <v>1.21</v>
      </c>
      <c r="C16" s="8">
        <v>3</v>
      </c>
      <c r="D16" s="8">
        <v>3</v>
      </c>
      <c r="E16" s="8"/>
      <c r="F16" s="8"/>
      <c r="G16" s="8"/>
      <c r="H16" s="8"/>
      <c r="I16" s="8">
        <v>17</v>
      </c>
      <c r="J16" s="8"/>
      <c r="K16" s="8">
        <v>3</v>
      </c>
      <c r="L16" s="8"/>
      <c r="M16" s="8"/>
      <c r="N16" s="8"/>
      <c r="O16" s="8"/>
      <c r="P16" s="8"/>
      <c r="Q16" s="8"/>
      <c r="R16" s="8"/>
      <c r="S16" s="8"/>
    </row>
    <row r="17" spans="1:19" x14ac:dyDescent="0.3">
      <c r="A17" s="8">
        <v>42</v>
      </c>
      <c r="B17" s="8">
        <v>1.56</v>
      </c>
      <c r="C17" s="8">
        <v>5</v>
      </c>
      <c r="D17" s="8">
        <v>1</v>
      </c>
      <c r="E17" s="8"/>
      <c r="F17" s="8"/>
      <c r="G17" s="8"/>
      <c r="H17" s="8"/>
      <c r="I17" s="8">
        <v>16</v>
      </c>
      <c r="J17" s="8"/>
      <c r="K17" s="8">
        <v>1</v>
      </c>
      <c r="L17" s="8"/>
      <c r="M17" s="8"/>
      <c r="N17" s="8"/>
      <c r="O17" s="8"/>
      <c r="P17" s="8"/>
      <c r="Q17" s="8"/>
      <c r="R17" s="8"/>
      <c r="S17" s="8"/>
    </row>
    <row r="18" spans="1:19" x14ac:dyDescent="0.3">
      <c r="A18" s="8">
        <v>46</v>
      </c>
      <c r="B18" s="8">
        <v>1.93</v>
      </c>
      <c r="C18" s="8">
        <v>4</v>
      </c>
      <c r="D18" s="8">
        <v>3</v>
      </c>
      <c r="E18" s="8"/>
      <c r="F18" s="8"/>
      <c r="G18" s="8"/>
      <c r="H18" s="8"/>
      <c r="I18" s="8">
        <v>13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3">
      <c r="A19" s="8">
        <v>50</v>
      </c>
      <c r="B19" s="8">
        <v>2.35</v>
      </c>
      <c r="C19" s="8">
        <v>3</v>
      </c>
      <c r="D19" s="8">
        <v>1</v>
      </c>
      <c r="E19" s="8"/>
      <c r="F19" s="8"/>
      <c r="G19" s="8"/>
      <c r="H19" s="8"/>
      <c r="I19" s="8">
        <v>10</v>
      </c>
      <c r="J19" s="8"/>
      <c r="K19" s="8">
        <v>2</v>
      </c>
      <c r="L19" s="8"/>
      <c r="M19" s="8"/>
      <c r="N19" s="8"/>
      <c r="O19" s="8"/>
      <c r="P19" s="8"/>
      <c r="Q19" s="8"/>
      <c r="R19" s="8"/>
      <c r="S19" s="8"/>
    </row>
    <row r="20" spans="1:19" x14ac:dyDescent="0.3">
      <c r="A20" s="8">
        <v>54</v>
      </c>
      <c r="B20" s="8">
        <v>2.79</v>
      </c>
      <c r="C20" s="8">
        <v>6</v>
      </c>
      <c r="D20" s="8"/>
      <c r="E20" s="8"/>
      <c r="F20" s="8"/>
      <c r="G20" s="8"/>
      <c r="H20" s="8"/>
      <c r="I20" s="8">
        <v>3</v>
      </c>
      <c r="J20" s="8"/>
      <c r="K20" s="8">
        <v>1</v>
      </c>
      <c r="L20" s="8"/>
      <c r="M20" s="8"/>
      <c r="N20" s="8"/>
      <c r="O20" s="8"/>
      <c r="P20" s="8"/>
      <c r="Q20" s="8"/>
      <c r="R20" s="8"/>
      <c r="S20" s="8"/>
    </row>
    <row r="21" spans="1:19" x14ac:dyDescent="0.3">
      <c r="A21" s="8">
        <v>58</v>
      </c>
      <c r="B21" s="8">
        <v>3.27</v>
      </c>
      <c r="C21" s="8">
        <v>2</v>
      </c>
      <c r="D21" s="8">
        <v>5</v>
      </c>
      <c r="E21" s="8"/>
      <c r="F21" s="8"/>
      <c r="G21" s="8"/>
      <c r="H21" s="8"/>
      <c r="I21" s="8">
        <v>1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3">
      <c r="A22" s="8">
        <v>62</v>
      </c>
      <c r="B22" s="8">
        <v>3.8</v>
      </c>
      <c r="C22" s="8">
        <v>2</v>
      </c>
      <c r="D22" s="8">
        <v>3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3">
      <c r="A23" s="8">
        <v>66</v>
      </c>
      <c r="B23" s="8">
        <v>4.37</v>
      </c>
      <c r="C23" s="8">
        <v>1</v>
      </c>
      <c r="D23" s="8">
        <v>5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3">
      <c r="A24" s="8">
        <v>70</v>
      </c>
      <c r="B24" s="8">
        <v>4.99</v>
      </c>
      <c r="C24" s="8">
        <v>2</v>
      </c>
      <c r="D24" s="8">
        <v>5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3">
      <c r="A25" s="8">
        <v>74</v>
      </c>
      <c r="B25" s="8">
        <v>5.66</v>
      </c>
      <c r="C25" s="8"/>
      <c r="D25" s="8">
        <v>1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3">
      <c r="A26" s="8">
        <v>78</v>
      </c>
      <c r="B26" s="8">
        <v>6.34</v>
      </c>
      <c r="C26" s="8">
        <v>2</v>
      </c>
      <c r="D26" s="8">
        <v>1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3">
      <c r="A27" s="8">
        <v>82</v>
      </c>
      <c r="B27" s="8">
        <v>7.06</v>
      </c>
      <c r="C27" s="8">
        <v>1</v>
      </c>
      <c r="D27" s="8">
        <v>3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3">
      <c r="A28" s="8">
        <v>86</v>
      </c>
      <c r="B28" s="8">
        <v>7.8049999999999997</v>
      </c>
      <c r="C28" s="8"/>
      <c r="D28" s="8">
        <v>1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3">
      <c r="A29" s="8">
        <v>90</v>
      </c>
      <c r="B29" s="8">
        <v>8.58</v>
      </c>
      <c r="C29" s="8"/>
      <c r="D29" s="8">
        <v>1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3">
      <c r="A30" s="8">
        <v>94</v>
      </c>
      <c r="B30" s="8">
        <v>9.3874999999999993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3">
      <c r="A31" s="8">
        <v>98</v>
      </c>
      <c r="B31" s="8">
        <v>10.227499999999999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3">
      <c r="A32" s="8">
        <v>102</v>
      </c>
      <c r="B32" s="8">
        <v>11.1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3">
      <c r="A33" s="8">
        <v>106</v>
      </c>
      <c r="B33" s="8">
        <v>12.0075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3">
      <c r="A34" s="8">
        <v>110</v>
      </c>
      <c r="B34" s="8">
        <v>12.977499999999999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3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3">
      <c r="A54" s="13" t="s">
        <v>29</v>
      </c>
      <c r="B54" s="13" t="s">
        <v>2</v>
      </c>
      <c r="C54" s="12">
        <f>SUM(C9:C51)</f>
        <v>47</v>
      </c>
      <c r="D54" s="12">
        <f t="shared" ref="D54:S54" si="0">SUM(D9:D51)</f>
        <v>56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175</v>
      </c>
      <c r="J54" s="12">
        <f t="shared" si="0"/>
        <v>0</v>
      </c>
      <c r="K54" s="12">
        <f t="shared" si="0"/>
        <v>22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300</v>
      </c>
      <c r="U54" s="13" t="s">
        <v>39</v>
      </c>
    </row>
    <row r="55" spans="1:21" x14ac:dyDescent="0.3">
      <c r="A55" s="19"/>
      <c r="B55" s="19" t="s">
        <v>30</v>
      </c>
      <c r="C55" s="20">
        <f>ROUND(C54/$B$6, 1)</f>
        <v>51.1</v>
      </c>
      <c r="D55" s="20">
        <f t="shared" ref="D55:S55" si="3">ROUND(D54/$B$6, 1)</f>
        <v>60.9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190.2</v>
      </c>
      <c r="J55" s="20">
        <f t="shared" si="3"/>
        <v>0</v>
      </c>
      <c r="K55" s="20">
        <f t="shared" si="3"/>
        <v>23.9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326</v>
      </c>
      <c r="U55" s="19" t="s">
        <v>40</v>
      </c>
    </row>
    <row r="56" spans="1:21" ht="17.399999999999999" x14ac:dyDescent="0.3">
      <c r="A56" s="13" t="s">
        <v>31</v>
      </c>
      <c r="B56" s="13" t="s">
        <v>2</v>
      </c>
      <c r="C56" s="22">
        <f>ROUND('Calcul surface terriere'!C53, 2)</f>
        <v>8.23</v>
      </c>
      <c r="D56" s="22">
        <f>ROUND('Calcul surface terriere'!D53, 2)</f>
        <v>11.52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15.77</v>
      </c>
      <c r="J56" s="22">
        <f>ROUND('Calcul surface terriere'!J53, 2)</f>
        <v>0</v>
      </c>
      <c r="K56" s="22">
        <f>ROUND('Calcul surface terriere'!K53, 2)</f>
        <v>2.21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</v>
      </c>
      <c r="T56" s="23">
        <f>ROUND('Calcul surface terriere'!T53,1)</f>
        <v>37.700000000000003</v>
      </c>
      <c r="U56" s="13" t="s">
        <v>3</v>
      </c>
    </row>
    <row r="57" spans="1:21" ht="17.399999999999999" x14ac:dyDescent="0.3">
      <c r="A57" s="13"/>
      <c r="B57" s="13" t="s">
        <v>30</v>
      </c>
      <c r="C57" s="22">
        <f>ROUND('Calcul surface terriere'!C54, 2)</f>
        <v>8.9499999999999993</v>
      </c>
      <c r="D57" s="22">
        <f>ROUND('Calcul surface terriere'!D54, 2)</f>
        <v>12.52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17.14</v>
      </c>
      <c r="J57" s="22">
        <f>ROUND('Calcul surface terriere'!J54, 2)</f>
        <v>0</v>
      </c>
      <c r="K57" s="22">
        <f>ROUND('Calcul surface terriere'!K54, 2)</f>
        <v>2.4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</v>
      </c>
      <c r="T57" s="23">
        <f>ROUND('Calcul surface terriere'!T54, 1)</f>
        <v>41</v>
      </c>
      <c r="U57" s="13" t="s">
        <v>4</v>
      </c>
    </row>
    <row r="58" spans="1:21" x14ac:dyDescent="0.3">
      <c r="A58" s="19"/>
      <c r="B58" s="19" t="s">
        <v>32</v>
      </c>
      <c r="C58" s="24">
        <f>ROUND(100 * 'Calcul surface terriere'!C55,0)</f>
        <v>22</v>
      </c>
      <c r="D58" s="24">
        <f>ROUND(100 * 'Calcul surface terriere'!D55,0)</f>
        <v>31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42</v>
      </c>
      <c r="J58" s="24">
        <f>ROUND(100 * 'Calcul surface terriere'!J55,0)</f>
        <v>0</v>
      </c>
      <c r="K58" s="24">
        <f>ROUND(100 * 'Calcul surface terriere'!K55,0)</f>
        <v>6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41</v>
      </c>
    </row>
    <row r="59" spans="1:21" x14ac:dyDescent="0.3">
      <c r="A59" s="13" t="s">
        <v>33</v>
      </c>
      <c r="B59" s="13" t="s">
        <v>2</v>
      </c>
      <c r="C59" s="26">
        <f>ROUND('Calcul volume sur pied'!C53, 1)</f>
        <v>98.7</v>
      </c>
      <c r="D59" s="26">
        <f>ROUND('Calcul volume sur pied'!D53, 1)</f>
        <v>143.5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165.6</v>
      </c>
      <c r="J59" s="26">
        <f>ROUND('Calcul volume sur pied'!J53, 1)</f>
        <v>0</v>
      </c>
      <c r="K59" s="26">
        <f>ROUND('Calcul volume sur pied'!K53, 1)</f>
        <v>23.4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</v>
      </c>
      <c r="T59" s="27">
        <f>ROUND('Calcul volume sur pied'!T53, 0)</f>
        <v>431</v>
      </c>
      <c r="U59" s="13" t="s">
        <v>42</v>
      </c>
    </row>
    <row r="60" spans="1:21" x14ac:dyDescent="0.3">
      <c r="A60" s="13"/>
      <c r="B60" s="13" t="s">
        <v>30</v>
      </c>
      <c r="C60" s="26">
        <f>ROUND('Calcul volume sur pied'!C54, 1)</f>
        <v>107.3</v>
      </c>
      <c r="D60" s="26">
        <f>ROUND('Calcul volume sur pied'!D54, 1)</f>
        <v>155.9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180</v>
      </c>
      <c r="J60" s="26">
        <f>ROUND('Calcul volume sur pied'!J54, 1)</f>
        <v>0</v>
      </c>
      <c r="K60" s="26">
        <f>ROUND('Calcul volume sur pied'!K54, 1)</f>
        <v>25.4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0</v>
      </c>
      <c r="T60" s="27">
        <f>ROUND('Calcul volume sur pied'!T54, 0)</f>
        <v>469</v>
      </c>
      <c r="U60" s="13" t="s">
        <v>43</v>
      </c>
    </row>
    <row r="61" spans="1:21" x14ac:dyDescent="0.3">
      <c r="A61" s="19"/>
      <c r="B61" s="19" t="s">
        <v>32</v>
      </c>
      <c r="C61" s="24">
        <f>ROUND(100 * 'Calcul volume sur pied'!C55, 0)</f>
        <v>23</v>
      </c>
      <c r="D61" s="24">
        <f>ROUND(100 * 'Calcul volume sur pied'!D55, 0)</f>
        <v>33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38</v>
      </c>
      <c r="J61" s="24">
        <f>ROUND(100 * 'Calcul volume sur pied'!J55, 0)</f>
        <v>0</v>
      </c>
      <c r="K61" s="24">
        <f>ROUND(100 * 'Calcul volume sur pied'!K55, 0)</f>
        <v>5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6" x14ac:dyDescent="0.3"/>
  <cols>
    <col min="1" max="1" width="17.796875" customWidth="1"/>
    <col min="2" max="2" width="12" customWidth="1"/>
  </cols>
  <sheetData>
    <row r="1" spans="1:19" ht="21" x14ac:dyDescent="0.4">
      <c r="A1" s="1" t="s">
        <v>45</v>
      </c>
    </row>
    <row r="2" spans="1:19" x14ac:dyDescent="0.3">
      <c r="A2" s="5" t="s">
        <v>46</v>
      </c>
    </row>
    <row r="3" spans="1:19" x14ac:dyDescent="0.3">
      <c r="A3" s="2" t="s">
        <v>6</v>
      </c>
    </row>
    <row r="4" spans="1:19" x14ac:dyDescent="0.3">
      <c r="A4" s="2" t="s">
        <v>7</v>
      </c>
    </row>
    <row r="5" spans="1:19" x14ac:dyDescent="0.3">
      <c r="A5" s="2" t="s">
        <v>8</v>
      </c>
    </row>
    <row r="6" spans="1:19" x14ac:dyDescent="0.3">
      <c r="A6" s="2" t="s">
        <v>9</v>
      </c>
      <c r="B6">
        <f>'Protocole Inventaire'!B6</f>
        <v>0.92</v>
      </c>
      <c r="C6" s="2" t="s">
        <v>0</v>
      </c>
    </row>
    <row r="8" spans="1:19" ht="46.8" x14ac:dyDescent="0.3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3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3">
      <c r="A10" s="8">
        <f>'Protocole Inventaire'!A10</f>
        <v>14</v>
      </c>
      <c r="B10" s="8">
        <f>'Protocole Inventaire'!B10</f>
        <v>0.12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3">
      <c r="A11" s="8">
        <f>'Protocole Inventaire'!A11</f>
        <v>18</v>
      </c>
      <c r="B11" s="8">
        <f>'Protocole Inventaire'!B11</f>
        <v>0.18</v>
      </c>
      <c r="C11" s="8">
        <f>'Protocole Inventaire'!C11/$B$6</f>
        <v>4.3478260869565215</v>
      </c>
      <c r="D11" s="8">
        <f>'Protocole Inventaire'!D11/$B$6</f>
        <v>15.217391304347826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26.086956521739129</v>
      </c>
      <c r="J11" s="8">
        <f>'Protocole Inventaire'!J11/$B$6</f>
        <v>0</v>
      </c>
      <c r="K11" s="8">
        <f>'Protocole Inventaire'!K11/$B$6</f>
        <v>0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3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4.3478260869565215</v>
      </c>
      <c r="D12" s="8">
        <f>'Protocole Inventaire'!D12/$B$6</f>
        <v>5.4347826086956523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21.739130434782609</v>
      </c>
      <c r="J12" s="8">
        <f>'Protocole Inventaire'!J12/$B$6</f>
        <v>0</v>
      </c>
      <c r="K12" s="8">
        <f>'Protocole Inventaire'!K12/$B$6</f>
        <v>0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3">
      <c r="A13" s="8">
        <f>'Protocole Inventaire'!A13</f>
        <v>26</v>
      </c>
      <c r="B13" s="8">
        <f>'Protocole Inventaire'!B13</f>
        <v>0.46</v>
      </c>
      <c r="C13" s="8">
        <f>'Protocole Inventaire'!C13/$B$6</f>
        <v>2.1739130434782608</v>
      </c>
      <c r="D13" s="8">
        <f>'Protocole Inventaire'!D13/$B$6</f>
        <v>3.2608695652173911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25</v>
      </c>
      <c r="J13" s="8">
        <f>'Protocole Inventaire'!J13/$B$6</f>
        <v>0</v>
      </c>
      <c r="K13" s="8">
        <f>'Protocole Inventaire'!K13/$B$6</f>
        <v>3.2608695652173911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3">
      <c r="A14" s="8">
        <f>'Protocole Inventaire'!A14</f>
        <v>30</v>
      </c>
      <c r="B14" s="8">
        <f>'Protocole Inventaire'!B14</f>
        <v>0.67</v>
      </c>
      <c r="C14" s="8">
        <f>'Protocole Inventaire'!C14/$B$6</f>
        <v>3.2608695652173911</v>
      </c>
      <c r="D14" s="8">
        <f>'Protocole Inventaire'!D14/$B$6</f>
        <v>1.0869565217391304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21.739130434782609</v>
      </c>
      <c r="J14" s="8">
        <f>'Protocole Inventaire'!J14/$B$6</f>
        <v>0</v>
      </c>
      <c r="K14" s="8">
        <f>'Protocole Inventaire'!K14/$B$6</f>
        <v>7.6086956521739131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3">
      <c r="A15" s="8">
        <f>'Protocole Inventaire'!A15</f>
        <v>34</v>
      </c>
      <c r="B15" s="8">
        <f>'Protocole Inventaire'!B15</f>
        <v>0.92</v>
      </c>
      <c r="C15" s="8">
        <f>'Protocole Inventaire'!C15/$B$6</f>
        <v>3.2608695652173911</v>
      </c>
      <c r="D15" s="8">
        <f>'Protocole Inventaire'!D15/$B$6</f>
        <v>0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30.434782608695652</v>
      </c>
      <c r="J15" s="8">
        <f>'Protocole Inventaire'!J15/$B$6</f>
        <v>0</v>
      </c>
      <c r="K15" s="8">
        <f>'Protocole Inventaire'!K15/$B$6</f>
        <v>5.4347826086956523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3">
      <c r="A16" s="8">
        <f>'Protocole Inventaire'!A16</f>
        <v>38</v>
      </c>
      <c r="B16" s="8">
        <f>'Protocole Inventaire'!B16</f>
        <v>1.21</v>
      </c>
      <c r="C16" s="8">
        <f>'Protocole Inventaire'!C16/$B$6</f>
        <v>3.2608695652173911</v>
      </c>
      <c r="D16" s="8">
        <f>'Protocole Inventaire'!D16/$B$6</f>
        <v>3.2608695652173911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18.478260869565215</v>
      </c>
      <c r="J16" s="8">
        <f>'Protocole Inventaire'!J16/$B$6</f>
        <v>0</v>
      </c>
      <c r="K16" s="8">
        <f>'Protocole Inventaire'!K16/$B$6</f>
        <v>3.2608695652173911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3">
      <c r="A17" s="8">
        <f>'Protocole Inventaire'!A17</f>
        <v>42</v>
      </c>
      <c r="B17" s="8">
        <f>'Protocole Inventaire'!B17</f>
        <v>1.56</v>
      </c>
      <c r="C17" s="8">
        <f>'Protocole Inventaire'!C17/$B$6</f>
        <v>5.4347826086956523</v>
      </c>
      <c r="D17" s="8">
        <f>'Protocole Inventaire'!D17/$B$6</f>
        <v>1.0869565217391304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17.391304347826086</v>
      </c>
      <c r="J17" s="8">
        <f>'Protocole Inventaire'!J17/$B$6</f>
        <v>0</v>
      </c>
      <c r="K17" s="8">
        <f>'Protocole Inventaire'!K17/$B$6</f>
        <v>1.0869565217391304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3">
      <c r="A18" s="8">
        <f>'Protocole Inventaire'!A18</f>
        <v>46</v>
      </c>
      <c r="B18" s="8">
        <f>'Protocole Inventaire'!B18</f>
        <v>1.93</v>
      </c>
      <c r="C18" s="8">
        <f>'Protocole Inventaire'!C18/$B$6</f>
        <v>4.3478260869565215</v>
      </c>
      <c r="D18" s="8">
        <f>'Protocole Inventaire'!D18/$B$6</f>
        <v>3.2608695652173911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14.130434782608695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3">
      <c r="A19" s="8">
        <f>'Protocole Inventaire'!A19</f>
        <v>50</v>
      </c>
      <c r="B19" s="8">
        <f>'Protocole Inventaire'!B19</f>
        <v>2.35</v>
      </c>
      <c r="C19" s="8">
        <f>'Protocole Inventaire'!C19/$B$6</f>
        <v>3.2608695652173911</v>
      </c>
      <c r="D19" s="8">
        <f>'Protocole Inventaire'!D19/$B$6</f>
        <v>1.0869565217391304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10.869565217391305</v>
      </c>
      <c r="J19" s="8">
        <f>'Protocole Inventaire'!J19/$B$6</f>
        <v>0</v>
      </c>
      <c r="K19" s="8">
        <f>'Protocole Inventaire'!K19/$B$6</f>
        <v>2.1739130434782608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3">
      <c r="A20" s="8">
        <f>'Protocole Inventaire'!A20</f>
        <v>54</v>
      </c>
      <c r="B20" s="8">
        <f>'Protocole Inventaire'!B20</f>
        <v>2.79</v>
      </c>
      <c r="C20" s="8">
        <f>'Protocole Inventaire'!C20/$B$6</f>
        <v>6.5217391304347823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3.2608695652173911</v>
      </c>
      <c r="J20" s="8">
        <f>'Protocole Inventaire'!J20/$B$6</f>
        <v>0</v>
      </c>
      <c r="K20" s="8">
        <f>'Protocole Inventaire'!K20/$B$6</f>
        <v>1.0869565217391304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3">
      <c r="A21" s="8">
        <f>'Protocole Inventaire'!A21</f>
        <v>58</v>
      </c>
      <c r="B21" s="8">
        <f>'Protocole Inventaire'!B21</f>
        <v>3.27</v>
      </c>
      <c r="C21" s="8">
        <f>'Protocole Inventaire'!C21/$B$6</f>
        <v>2.1739130434782608</v>
      </c>
      <c r="D21" s="8">
        <f>'Protocole Inventaire'!D21/$B$6</f>
        <v>5.4347826086956523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1.0869565217391304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3">
      <c r="A22" s="8">
        <f>'Protocole Inventaire'!A22</f>
        <v>62</v>
      </c>
      <c r="B22" s="8">
        <f>'Protocole Inventaire'!B22</f>
        <v>3.8</v>
      </c>
      <c r="C22" s="8">
        <f>'Protocole Inventaire'!C22/$B$6</f>
        <v>2.1739130434782608</v>
      </c>
      <c r="D22" s="8">
        <f>'Protocole Inventaire'!D22/$B$6</f>
        <v>3.2608695652173911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3">
      <c r="A23" s="8">
        <f>'Protocole Inventaire'!A23</f>
        <v>66</v>
      </c>
      <c r="B23" s="8">
        <f>'Protocole Inventaire'!B23</f>
        <v>4.37</v>
      </c>
      <c r="C23" s="8">
        <f>'Protocole Inventaire'!C23/$B$6</f>
        <v>1.0869565217391304</v>
      </c>
      <c r="D23" s="8">
        <f>'Protocole Inventaire'!D23/$B$6</f>
        <v>5.4347826086956523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3">
      <c r="A24" s="8">
        <f>'Protocole Inventaire'!A24</f>
        <v>70</v>
      </c>
      <c r="B24" s="8">
        <f>'Protocole Inventaire'!B24</f>
        <v>4.99</v>
      </c>
      <c r="C24" s="8">
        <f>'Protocole Inventaire'!C24/$B$6</f>
        <v>2.1739130434782608</v>
      </c>
      <c r="D24" s="8">
        <f>'Protocole Inventaire'!D24/$B$6</f>
        <v>5.4347826086956523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3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1.0869565217391304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3">
      <c r="A26" s="8">
        <f>'Protocole Inventaire'!A26</f>
        <v>78</v>
      </c>
      <c r="B26" s="8">
        <f>'Protocole Inventaire'!B26</f>
        <v>6.34</v>
      </c>
      <c r="C26" s="8">
        <f>'Protocole Inventaire'!C26/$B$6</f>
        <v>2.1739130434782608</v>
      </c>
      <c r="D26" s="8">
        <f>'Protocole Inventaire'!D26/$B$6</f>
        <v>1.0869565217391304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3">
      <c r="A27" s="8">
        <f>'Protocole Inventaire'!A27</f>
        <v>82</v>
      </c>
      <c r="B27" s="8">
        <f>'Protocole Inventaire'!B27</f>
        <v>7.06</v>
      </c>
      <c r="C27" s="8">
        <f>'Protocole Inventaire'!C27/$B$6</f>
        <v>1.0869565217391304</v>
      </c>
      <c r="D27" s="8">
        <f>'Protocole Inventaire'!D27/$B$6</f>
        <v>3.2608695652173911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3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1.0869565217391304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3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1.0869565217391304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3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3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3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3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3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3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3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3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3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3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3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3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3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3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3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3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3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3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3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3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3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3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6" x14ac:dyDescent="0.3"/>
  <cols>
    <col min="1" max="1" width="17.796875" customWidth="1"/>
    <col min="2" max="2" width="12" customWidth="1"/>
  </cols>
  <sheetData>
    <row r="1" spans="1:19" ht="21" x14ac:dyDescent="0.4">
      <c r="A1" s="1" t="s">
        <v>47</v>
      </c>
    </row>
    <row r="2" spans="1:19" x14ac:dyDescent="0.3">
      <c r="A2" s="5" t="s">
        <v>48</v>
      </c>
    </row>
    <row r="3" spans="1:19" x14ac:dyDescent="0.3">
      <c r="A3" s="2" t="s">
        <v>6</v>
      </c>
    </row>
    <row r="4" spans="1:19" x14ac:dyDescent="0.3">
      <c r="A4" s="2" t="s">
        <v>7</v>
      </c>
    </row>
    <row r="5" spans="1:19" x14ac:dyDescent="0.3">
      <c r="A5" s="2" t="s">
        <v>8</v>
      </c>
    </row>
    <row r="6" spans="1:19" x14ac:dyDescent="0.3">
      <c r="A6" s="2" t="s">
        <v>9</v>
      </c>
      <c r="B6">
        <f>'Protocole Inventaire'!B6</f>
        <v>0.92</v>
      </c>
      <c r="C6" s="2" t="s">
        <v>0</v>
      </c>
    </row>
    <row r="8" spans="1:19" ht="46.8" x14ac:dyDescent="0.3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3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3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3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0.10178760197630929</v>
      </c>
      <c r="D11" s="8">
        <f>'Protocole Inventaire'!D11*($A11/200)^2*PI()</f>
        <v>0.35625660691708255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0.61072561185785579</v>
      </c>
      <c r="J11" s="8">
        <f>'Protocole Inventaire'!J11*($A11/200)^2*PI()</f>
        <v>0</v>
      </c>
      <c r="K11" s="8">
        <f>'Protocole Inventaire'!K11*($A11/200)^2*PI()</f>
        <v>0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3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0.15205308443374599</v>
      </c>
      <c r="D12" s="8">
        <f>'Protocole Inventaire'!D12*($A12/200)^2*PI()</f>
        <v>0.19006635554218249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0.76026542216872994</v>
      </c>
      <c r="J12" s="8">
        <f>'Protocole Inventaire'!J12*($A12/200)^2*PI()</f>
        <v>0</v>
      </c>
      <c r="K12" s="8">
        <f>'Protocole Inventaire'!K12*($A12/200)^2*PI()</f>
        <v>0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3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0.10618583169133503</v>
      </c>
      <c r="D13" s="8">
        <f>'Protocole Inventaire'!D13*($A13/200)^2*PI()</f>
        <v>0.15927874753700255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1.2211370644503527</v>
      </c>
      <c r="J13" s="8">
        <f>'Protocole Inventaire'!J13*($A13/200)^2*PI()</f>
        <v>0</v>
      </c>
      <c r="K13" s="8">
        <f>'Protocole Inventaire'!K13*($A13/200)^2*PI()</f>
        <v>0.15927874753700255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3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0.21205750411731106</v>
      </c>
      <c r="D14" s="8">
        <f>'Protocole Inventaire'!D14*($A14/200)^2*PI()</f>
        <v>7.0685834705770348E-2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1.4137166941154067</v>
      </c>
      <c r="J14" s="8">
        <f>'Protocole Inventaire'!J14*($A14/200)^2*PI()</f>
        <v>0</v>
      </c>
      <c r="K14" s="8">
        <f>'Protocole Inventaire'!K14*($A14/200)^2*PI()</f>
        <v>0.49480084294039239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3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0.27237608306623512</v>
      </c>
      <c r="D15" s="8">
        <f>'Protocole Inventaire'!D15*($A15/200)^2*PI()</f>
        <v>0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2.5421767752848612</v>
      </c>
      <c r="J15" s="8">
        <f>'Protocole Inventaire'!J15*($A15/200)^2*PI()</f>
        <v>0</v>
      </c>
      <c r="K15" s="8">
        <f>'Protocole Inventaire'!K15*($A15/200)^2*PI()</f>
        <v>0.45396013844372518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3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0.34023448438377463</v>
      </c>
      <c r="D16" s="8">
        <f>'Protocole Inventaire'!D16*($A16/200)^2*PI()</f>
        <v>0.34023448438377463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1.9279954115080562</v>
      </c>
      <c r="J16" s="8">
        <f>'Protocole Inventaire'!J16*($A16/200)^2*PI()</f>
        <v>0</v>
      </c>
      <c r="K16" s="8">
        <f>'Protocole Inventaire'!K16*($A16/200)^2*PI()</f>
        <v>0.34023448438377463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3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0.69272118011654926</v>
      </c>
      <c r="D17" s="8">
        <f>'Protocole Inventaire'!D17*($A17/200)^2*PI()</f>
        <v>0.13854423602330987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2.2167077763729579</v>
      </c>
      <c r="J17" s="8">
        <f>'Protocole Inventaire'!J17*($A17/200)^2*PI()</f>
        <v>0</v>
      </c>
      <c r="K17" s="8">
        <f>'Protocole Inventaire'!K17*($A17/200)^2*PI()</f>
        <v>0.13854423602330987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3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0.66476100549960027</v>
      </c>
      <c r="D18" s="8">
        <f>'Protocole Inventaire'!D18*($A18/200)^2*PI()</f>
        <v>0.4985707541247002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2.1604732678737006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3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0.58904862254808621</v>
      </c>
      <c r="D19" s="8">
        <f>'Protocole Inventaire'!D19*($A19/200)^2*PI()</f>
        <v>0.19634954084936207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1.9634954084936207</v>
      </c>
      <c r="J19" s="8">
        <f>'Protocole Inventaire'!J19*($A19/200)^2*PI()</f>
        <v>0</v>
      </c>
      <c r="K19" s="8">
        <f>'Protocole Inventaire'!K19*($A19/200)^2*PI()</f>
        <v>0.39269908169872414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3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1.3741326266801754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0.68706631334008772</v>
      </c>
      <c r="J20" s="8">
        <f>'Protocole Inventaire'!J20*($A20/200)^2*PI()</f>
        <v>0</v>
      </c>
      <c r="K20" s="8">
        <f>'Protocole Inventaire'!K20*($A20/200)^2*PI()</f>
        <v>0.22902210444669593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3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0.52841588433380315</v>
      </c>
      <c r="D21" s="8">
        <f>'Protocole Inventaire'!D21*($A21/200)^2*PI()</f>
        <v>1.321039710834508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0.26420794216690158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3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0.60381410801995827</v>
      </c>
      <c r="D22" s="8">
        <f>'Protocole Inventaire'!D22*($A22/200)^2*PI()</f>
        <v>0.90572116202993735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3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0.34211943997592853</v>
      </c>
      <c r="D23" s="8">
        <f>'Protocole Inventaire'!D23*($A23/200)^2*PI()</f>
        <v>1.7105971998796428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3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0.76969020012949918</v>
      </c>
      <c r="D24" s="8">
        <f>'Protocole Inventaire'!D24*($A24/200)^2*PI()</f>
        <v>1.9242255003237481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3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0.43008403427644265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3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0.9556724852220152</v>
      </c>
      <c r="D26" s="8">
        <f>'Protocole Inventaire'!D26*($A26/200)^2*PI()</f>
        <v>0.4778362426110076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3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0.52810172506844411</v>
      </c>
      <c r="D27" s="8">
        <f>'Protocole Inventaire'!D27*($A27/200)^2*PI()</f>
        <v>1.5843051752053325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3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0.58088048164875272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3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0.63617251235193317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3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3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3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3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3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3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3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3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3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3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3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3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3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3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3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3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3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3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3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3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3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3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3">
      <c r="A53" t="s">
        <v>49</v>
      </c>
      <c r="B53" t="s">
        <v>2</v>
      </c>
      <c r="C53">
        <f>SUM(C9:C51)</f>
        <v>8.2331718672627723</v>
      </c>
      <c r="D53">
        <f t="shared" ref="D53:S53" si="0">SUM(D9:D51)</f>
        <v>11.520848579244488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15.767967687632533</v>
      </c>
      <c r="J53">
        <f t="shared" si="0"/>
        <v>0</v>
      </c>
      <c r="K53">
        <f t="shared" si="0"/>
        <v>2.2085396354736244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37.730527769613424</v>
      </c>
    </row>
    <row r="54" spans="1:20" x14ac:dyDescent="0.3">
      <c r="A54" t="s">
        <v>49</v>
      </c>
      <c r="B54" t="s">
        <v>30</v>
      </c>
      <c r="C54">
        <f>C53/$B$6</f>
        <v>8.9490998557204051</v>
      </c>
      <c r="D54">
        <f t="shared" ref="D54:S54" si="1">D53/$B$6</f>
        <v>12.52266149917879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17.139095312644056</v>
      </c>
      <c r="J54">
        <f t="shared" si="1"/>
        <v>0</v>
      </c>
      <c r="K54">
        <f t="shared" si="1"/>
        <v>2.4005865602974179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41.011443227840665</v>
      </c>
    </row>
    <row r="55" spans="1:20" x14ac:dyDescent="0.3">
      <c r="A55" t="s">
        <v>49</v>
      </c>
      <c r="B55" t="s">
        <v>50</v>
      </c>
      <c r="C55">
        <f>C54/$T54</f>
        <v>0.21820982514571197</v>
      </c>
      <c r="D55">
        <f t="shared" ref="D55:S55" si="2">D54/$T54</f>
        <v>0.30534554537885095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0.41791007493755211</v>
      </c>
      <c r="J55">
        <f t="shared" si="2"/>
        <v>0</v>
      </c>
      <c r="K55">
        <f t="shared" si="2"/>
        <v>5.85345545378851E-2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6" x14ac:dyDescent="0.3"/>
  <cols>
    <col min="1" max="1" width="17.796875" customWidth="1"/>
    <col min="2" max="2" width="12" customWidth="1"/>
  </cols>
  <sheetData>
    <row r="1" spans="1:19" ht="21" x14ac:dyDescent="0.4">
      <c r="A1" s="1" t="s">
        <v>51</v>
      </c>
    </row>
    <row r="2" spans="1:19" x14ac:dyDescent="0.3">
      <c r="A2" s="5" t="s">
        <v>52</v>
      </c>
    </row>
    <row r="3" spans="1:19" x14ac:dyDescent="0.3">
      <c r="A3" s="2" t="s">
        <v>6</v>
      </c>
    </row>
    <row r="4" spans="1:19" x14ac:dyDescent="0.3">
      <c r="A4" s="2" t="s">
        <v>7</v>
      </c>
    </row>
    <row r="5" spans="1:19" x14ac:dyDescent="0.3">
      <c r="A5" s="2" t="s">
        <v>8</v>
      </c>
    </row>
    <row r="6" spans="1:19" x14ac:dyDescent="0.3">
      <c r="A6" s="2" t="s">
        <v>9</v>
      </c>
      <c r="B6">
        <f>'Protocole Inventaire'!B6</f>
        <v>0.92</v>
      </c>
      <c r="C6" s="2" t="s">
        <v>0</v>
      </c>
    </row>
    <row r="8" spans="1:19" ht="46.8" x14ac:dyDescent="0.3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3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3">
      <c r="A10" s="8">
        <f>'Protocole Inventaire'!A10</f>
        <v>14</v>
      </c>
      <c r="B10" s="8">
        <f>'Protocole Inventaire'!B10</f>
        <v>0.12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3">
      <c r="A11" s="8">
        <f>'Protocole Inventaire'!A11</f>
        <v>18</v>
      </c>
      <c r="B11" s="8">
        <f>'Protocole Inventaire'!B11</f>
        <v>0.18</v>
      </c>
      <c r="C11" s="8">
        <f>'Protocole Inventaire'!C11*$B11</f>
        <v>0.72</v>
      </c>
      <c r="D11" s="8">
        <f>'Protocole Inventaire'!D11*$B11</f>
        <v>2.52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4.32</v>
      </c>
      <c r="J11" s="8">
        <f>'Protocole Inventaire'!J11*$B11</f>
        <v>0</v>
      </c>
      <c r="K11" s="8">
        <f>'Protocole Inventaire'!K11*$B11</f>
        <v>0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3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1.1599999999999999</v>
      </c>
      <c r="D12" s="8">
        <f>'Protocole Inventaire'!D12*$B12</f>
        <v>1.45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5.8</v>
      </c>
      <c r="J12" s="8">
        <f>'Protocole Inventaire'!J12*$B12</f>
        <v>0</v>
      </c>
      <c r="K12" s="8">
        <f>'Protocole Inventaire'!K12*$B12</f>
        <v>0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3">
      <c r="A13" s="8">
        <f>'Protocole Inventaire'!A13</f>
        <v>26</v>
      </c>
      <c r="B13" s="8">
        <f>'Protocole Inventaire'!B13</f>
        <v>0.46</v>
      </c>
      <c r="C13" s="8">
        <f>'Protocole Inventaire'!C13*$B13</f>
        <v>0.92</v>
      </c>
      <c r="D13" s="8">
        <f>'Protocole Inventaire'!D13*$B13</f>
        <v>1.3800000000000001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10.58</v>
      </c>
      <c r="J13" s="8">
        <f>'Protocole Inventaire'!J13*$B13</f>
        <v>0</v>
      </c>
      <c r="K13" s="8">
        <f>'Protocole Inventaire'!K13*$B13</f>
        <v>1.3800000000000001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3">
      <c r="A14" s="8">
        <f>'Protocole Inventaire'!A14</f>
        <v>30</v>
      </c>
      <c r="B14" s="8">
        <f>'Protocole Inventaire'!B14</f>
        <v>0.67</v>
      </c>
      <c r="C14" s="8">
        <f>'Protocole Inventaire'!C14*$B14</f>
        <v>2.0100000000000002</v>
      </c>
      <c r="D14" s="8">
        <f>'Protocole Inventaire'!D14*$B14</f>
        <v>0.67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13.4</v>
      </c>
      <c r="J14" s="8">
        <f>'Protocole Inventaire'!J14*$B14</f>
        <v>0</v>
      </c>
      <c r="K14" s="8">
        <f>'Protocole Inventaire'!K14*$B14</f>
        <v>4.6900000000000004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3">
      <c r="A15" s="8">
        <f>'Protocole Inventaire'!A15</f>
        <v>34</v>
      </c>
      <c r="B15" s="8">
        <f>'Protocole Inventaire'!B15</f>
        <v>0.92</v>
      </c>
      <c r="C15" s="8">
        <f>'Protocole Inventaire'!C15*$B15</f>
        <v>2.7600000000000002</v>
      </c>
      <c r="D15" s="8">
        <f>'Protocole Inventaire'!D15*$B15</f>
        <v>0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25.76</v>
      </c>
      <c r="J15" s="8">
        <f>'Protocole Inventaire'!J15*$B15</f>
        <v>0</v>
      </c>
      <c r="K15" s="8">
        <f>'Protocole Inventaire'!K15*$B15</f>
        <v>4.6000000000000005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3">
      <c r="A16" s="8">
        <f>'Protocole Inventaire'!A16</f>
        <v>38</v>
      </c>
      <c r="B16" s="8">
        <f>'Protocole Inventaire'!B16</f>
        <v>1.21</v>
      </c>
      <c r="C16" s="8">
        <f>'Protocole Inventaire'!C16*$B16</f>
        <v>3.63</v>
      </c>
      <c r="D16" s="8">
        <f>'Protocole Inventaire'!D16*$B16</f>
        <v>3.63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20.57</v>
      </c>
      <c r="J16" s="8">
        <f>'Protocole Inventaire'!J16*$B16</f>
        <v>0</v>
      </c>
      <c r="K16" s="8">
        <f>'Protocole Inventaire'!K16*$B16</f>
        <v>3.63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3">
      <c r="A17" s="8">
        <f>'Protocole Inventaire'!A17</f>
        <v>42</v>
      </c>
      <c r="B17" s="8">
        <f>'Protocole Inventaire'!B17</f>
        <v>1.56</v>
      </c>
      <c r="C17" s="8">
        <f>'Protocole Inventaire'!C17*$B17</f>
        <v>7.8000000000000007</v>
      </c>
      <c r="D17" s="8">
        <f>'Protocole Inventaire'!D17*$B17</f>
        <v>1.56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24.96</v>
      </c>
      <c r="J17" s="8">
        <f>'Protocole Inventaire'!J17*$B17</f>
        <v>0</v>
      </c>
      <c r="K17" s="8">
        <f>'Protocole Inventaire'!K17*$B17</f>
        <v>1.56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3">
      <c r="A18" s="8">
        <f>'Protocole Inventaire'!A18</f>
        <v>46</v>
      </c>
      <c r="B18" s="8">
        <f>'Protocole Inventaire'!B18</f>
        <v>1.93</v>
      </c>
      <c r="C18" s="8">
        <f>'Protocole Inventaire'!C18*$B18</f>
        <v>7.72</v>
      </c>
      <c r="D18" s="8">
        <f>'Protocole Inventaire'!D18*$B18</f>
        <v>5.79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25.09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3">
      <c r="A19" s="8">
        <f>'Protocole Inventaire'!A19</f>
        <v>50</v>
      </c>
      <c r="B19" s="8">
        <f>'Protocole Inventaire'!B19</f>
        <v>2.35</v>
      </c>
      <c r="C19" s="8">
        <f>'Protocole Inventaire'!C19*$B19</f>
        <v>7.0500000000000007</v>
      </c>
      <c r="D19" s="8">
        <f>'Protocole Inventaire'!D19*$B19</f>
        <v>2.35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23.5</v>
      </c>
      <c r="J19" s="8">
        <f>'Protocole Inventaire'!J19*$B19</f>
        <v>0</v>
      </c>
      <c r="K19" s="8">
        <f>'Protocole Inventaire'!K19*$B19</f>
        <v>4.7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3">
      <c r="A20" s="8">
        <f>'Protocole Inventaire'!A20</f>
        <v>54</v>
      </c>
      <c r="B20" s="8">
        <f>'Protocole Inventaire'!B20</f>
        <v>2.79</v>
      </c>
      <c r="C20" s="8">
        <f>'Protocole Inventaire'!C20*$B20</f>
        <v>16.740000000000002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8.370000000000001</v>
      </c>
      <c r="J20" s="8">
        <f>'Protocole Inventaire'!J20*$B20</f>
        <v>0</v>
      </c>
      <c r="K20" s="8">
        <f>'Protocole Inventaire'!K20*$B20</f>
        <v>2.79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3">
      <c r="A21" s="8">
        <f>'Protocole Inventaire'!A21</f>
        <v>58</v>
      </c>
      <c r="B21" s="8">
        <f>'Protocole Inventaire'!B21</f>
        <v>3.27</v>
      </c>
      <c r="C21" s="8">
        <f>'Protocole Inventaire'!C21*$B21</f>
        <v>6.54</v>
      </c>
      <c r="D21" s="8">
        <f>'Protocole Inventaire'!D21*$B21</f>
        <v>16.350000000000001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3.27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3">
      <c r="A22" s="8">
        <f>'Protocole Inventaire'!A22</f>
        <v>62</v>
      </c>
      <c r="B22" s="8">
        <f>'Protocole Inventaire'!B22</f>
        <v>3.8</v>
      </c>
      <c r="C22" s="8">
        <f>'Protocole Inventaire'!C22*$B22</f>
        <v>7.6</v>
      </c>
      <c r="D22" s="8">
        <f>'Protocole Inventaire'!D22*$B22</f>
        <v>11.399999999999999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3">
      <c r="A23" s="8">
        <f>'Protocole Inventaire'!A23</f>
        <v>66</v>
      </c>
      <c r="B23" s="8">
        <f>'Protocole Inventaire'!B23</f>
        <v>4.37</v>
      </c>
      <c r="C23" s="8">
        <f>'Protocole Inventaire'!C23*$B23</f>
        <v>4.37</v>
      </c>
      <c r="D23" s="8">
        <f>'Protocole Inventaire'!D23*$B23</f>
        <v>21.85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3">
      <c r="A24" s="8">
        <f>'Protocole Inventaire'!A24</f>
        <v>70</v>
      </c>
      <c r="B24" s="8">
        <f>'Protocole Inventaire'!B24</f>
        <v>4.99</v>
      </c>
      <c r="C24" s="8">
        <f>'Protocole Inventaire'!C24*$B24</f>
        <v>9.98</v>
      </c>
      <c r="D24" s="8">
        <f>'Protocole Inventaire'!D24*$B24</f>
        <v>24.950000000000003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3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5.66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3">
      <c r="A26" s="8">
        <f>'Protocole Inventaire'!A26</f>
        <v>78</v>
      </c>
      <c r="B26" s="8">
        <f>'Protocole Inventaire'!B26</f>
        <v>6.34</v>
      </c>
      <c r="C26" s="8">
        <f>'Protocole Inventaire'!C26*$B26</f>
        <v>12.68</v>
      </c>
      <c r="D26" s="8">
        <f>'Protocole Inventaire'!D26*$B26</f>
        <v>6.34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3">
      <c r="A27" s="8">
        <f>'Protocole Inventaire'!A27</f>
        <v>82</v>
      </c>
      <c r="B27" s="8">
        <f>'Protocole Inventaire'!B27</f>
        <v>7.06</v>
      </c>
      <c r="C27" s="8">
        <f>'Protocole Inventaire'!C27*$B27</f>
        <v>7.06</v>
      </c>
      <c r="D27" s="8">
        <f>'Protocole Inventaire'!D27*$B27</f>
        <v>21.18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3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7.8049999999999997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3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8.58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3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3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3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3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3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3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3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3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3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3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3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3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3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3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3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3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3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3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3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3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3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3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3">
      <c r="A53" t="s">
        <v>53</v>
      </c>
      <c r="B53" t="s">
        <v>2</v>
      </c>
      <c r="C53">
        <f>SUM(C9:C51)</f>
        <v>98.740000000000009</v>
      </c>
      <c r="D53">
        <f t="shared" ref="D53:S53" si="0">SUM(D9:D51)</f>
        <v>143.46500000000003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165.62000000000003</v>
      </c>
      <c r="J53">
        <f t="shared" si="0"/>
        <v>0</v>
      </c>
      <c r="K53">
        <f t="shared" si="0"/>
        <v>23.35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431.17500000000007</v>
      </c>
    </row>
    <row r="54" spans="1:20" x14ac:dyDescent="0.3">
      <c r="A54" t="s">
        <v>53</v>
      </c>
      <c r="B54" t="s">
        <v>30</v>
      </c>
      <c r="C54">
        <f>C53/$B$6</f>
        <v>107.32608695652175</v>
      </c>
      <c r="D54">
        <f t="shared" ref="D54:S54" si="1">D53/$B$6</f>
        <v>155.94021739130437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180.02173913043481</v>
      </c>
      <c r="J54">
        <f t="shared" si="1"/>
        <v>0</v>
      </c>
      <c r="K54">
        <f t="shared" si="1"/>
        <v>25.380434782608695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468.66847826086962</v>
      </c>
    </row>
    <row r="55" spans="1:20" x14ac:dyDescent="0.3">
      <c r="A55" t="s">
        <v>53</v>
      </c>
      <c r="B55" t="s">
        <v>50</v>
      </c>
      <c r="C55">
        <f>C54/$T54</f>
        <v>0.22900214530063198</v>
      </c>
      <c r="D55">
        <f t="shared" ref="D55:S55" si="2">D54/$T54</f>
        <v>0.33273032991244855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0.38411317910361226</v>
      </c>
      <c r="J55">
        <f t="shared" si="2"/>
        <v>0</v>
      </c>
      <c r="K55">
        <f t="shared" si="2"/>
        <v>5.4154345683307237E-2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2024-10-23T13:54:34Z</dcterms:modified>
</cp:coreProperties>
</file>