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04 Sur les Roches\2012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Chutes_de_pierres_Zone_de_transit">[1]Danger_naturel_idéal!$A$6:$A$8</definedName>
    <definedName name="Hêtraies_de_l_étage_montagnard_inférieur">[1]Profil_minimal!$A$103:$A$116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</calcChain>
</file>

<file path=xl/sharedStrings.xml><?xml version="1.0" encoding="utf-8"?>
<sst xmlns="http://schemas.openxmlformats.org/spreadsheetml/2006/main" count="108" uniqueCount="70">
  <si>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</si>
  <si>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</si>
  <si>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</si>
  <si>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</si>
  <si>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</si>
  <si>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</si>
  <si>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12e Hêtraie à Dentaire avec Laiche blanche</t>
  </si>
  <si>
    <t>2. Danger naturel</t>
  </si>
  <si>
    <t>Chutes de pierres, zone de transit: taille de bloc 0.05 à 0.20 m3 / 40 - 60 cm Ø</t>
  </si>
  <si>
    <t xml:space="preserve">  Efficacité</t>
  </si>
  <si>
    <t>Chutes_de_pierres_Zone_de_transit</t>
  </si>
  <si>
    <t>Taille de bloc de 0.05 à 0.20 m3 /40 - 60 cm Ø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</si>
  <si>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</si>
  <si>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</si>
  <si>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</si>
  <si>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</si>
  <si>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</si>
  <si>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</si>
  <si>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</si>
  <si>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</si>
  <si>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</si>
  <si>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</si>
  <si>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</si>
  <si>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</si>
  <si>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</si>
  <si>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</si>
  <si>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 xml:space="preserve">feuillus 60 - 100 %
hê 50 - 100 %
pin’s, if 0 - 40 %
sa sem. - 10 %
</t>
  </si>
  <si>
    <t>feuillus        80 - 100 %
rn’s, if             0 - 20 %
12e: hê        60 - 100 %
12w: hê      60 - 90 %
12w: ér’s       10 - 40 %</t>
  </si>
  <si>
    <t>feuillus    100 %
hê  30 %          frê   25 %
ér. s. 10 %         ér. c.  15%
Chê, Saule m., divers 25%
Nombreux buissons (cornouiller sanguin, clematite,…)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</si>
  <si>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</si>
  <si>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</si>
  <si>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</si>
  <si>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</si>
  <si>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</si>
  <si>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Une seule classe.</t>
  </si>
  <si>
    <t>Structurer, soins aux fourrés</t>
  </si>
  <si>
    <t>Diamètre cible approprié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</si>
  <si>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</si>
  <si>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</si>
  <si>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Par pieds isolés, évent. par petits collectifs</t>
  </si>
  <si>
    <t>Par pieds isolés, évent. par petits collectifs, degré de fermeture: entrouvert</t>
  </si>
  <si>
    <t>Pas d'arbres avec un DHP &gt; 20cm!</t>
  </si>
  <si>
    <t>- degré de recouvrement
- nombre de tiges
- largeur de trouées</t>
  </si>
  <si>
    <t>Au moins 300 arbres/ha avec DHP &gt; 24 cm / rejets de souches / dans la ligne de pente:  distance entre les troncs &lt; 20 m / Bois au sol et souches hautes: si aucun risque de glissement n’est à craindre</t>
  </si>
  <si>
    <t>Au moins 400 arbres/ha avec DHP &gt; 24 cm / rejets de souches / dans la ligne de pente:  distance entre les troncs &lt; 20 m / Bois au sol et souches hautes: si aucun risque de glissement n’est à craindre</t>
  </si>
  <si>
    <t>Élements stabilisateurs</t>
  </si>
  <si>
    <t>Au moins la moitié des couronnes de forme régulière.
Troncs d’aplomb, bien enracinés; au max. quelques arbres fortement penchés</t>
  </si>
  <si>
    <t>Au plus quelques couronnes fortement asymétriques
Troncs d’aplomb, bien enracinés; pas d’arbres fortement penchés</t>
  </si>
  <si>
    <t>Couronnes souvent déjetées</t>
  </si>
  <si>
    <t>Soins aux fourrés</t>
  </si>
  <si>
    <t>- développe houppier
- coeff. élancement
- diamètre final visé</t>
  </si>
  <si>
    <t>Surface avec forte concurrence de la végétation &lt; 1/3</t>
  </si>
  <si>
    <t>Surface avec forte concurrence de la végétation &lt; 1/4</t>
  </si>
  <si>
    <t>Quelques rares surface avec forte concurrence de la végétation</t>
  </si>
  <si>
    <t>Rajeunisse-ment</t>
  </si>
  <si>
    <t>- Lit de germination</t>
  </si>
  <si>
    <t xml:space="preserve">Si le degré de recouvrement &lt; 0,7: au moins 5 hêtres par are (en moyenne tous les 4.5 m) </t>
  </si>
  <si>
    <t>Si degré de recouvrement &lt; 0,7: au moins 50 hêtres par a (en moyenne tous les 1,5 m)</t>
  </si>
  <si>
    <t>Pas de probléme</t>
  </si>
  <si>
    <t>- recrû initial</t>
  </si>
  <si>
    <t>(10 à 40 cm de hauteur)</t>
  </si>
  <si>
    <t>Au moins 2 collectifs par ha (2-5 a, en moyenne tous les 75 m) ou degré de recouvrement d’au moins 4 %
Mélange conforme au but</t>
  </si>
  <si>
    <t>Au moins 3 collectifs/ha (2 - 5 a, en moyenne tous les 60 m) ou degré de recouvrement d’au moins 9 %
Mélange conforme au but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</si>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</sst>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3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5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19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1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1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0" fillId="0" borderId="39" xfId="1" applyFont="1" applyBorder="1" applyAlignment="1" applyProtection="1">
      <alignment horizontal="left" wrapText="1" indent="1"/>
      <protection locked="0"/>
    </xf>
    <xf numFmtId="0" fontId="22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1" fillId="0" borderId="27" xfId="1" applyFont="1" applyBorder="1" applyAlignment="1" applyProtection="1">
      <alignment horizontal="left" vertical="center" wrapText="1"/>
      <protection locked="0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1" fillId="0" borderId="35" xfId="1" applyFont="1" applyBorder="1" applyAlignment="1" applyProtection="1">
      <alignment horizontal="left" vertical="center" wrapText="1"/>
      <protection locked="0"/>
    </xf>
    <xf numFmtId="0" fontId="21" fillId="0" borderId="19" xfId="1" applyFont="1" applyBorder="1" applyAlignment="1" applyProtection="1">
      <alignment horizontal="left" vertical="center" wrapText="1"/>
      <protection locked="0"/>
    </xf>
    <xf numFmtId="0" fontId="21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1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24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0" fillId="0" borderId="26" xfId="1" quotePrefix="1" applyFont="1" applyBorder="1" applyAlignment="1" applyProtection="1">
      <alignment horizontal="left" vertical="center" wrapText="1" indent="1"/>
      <protection locked="0"/>
    </xf>
    <xf numFmtId="0" fontId="20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0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1" fillId="0" borderId="51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center" wrapText="1"/>
      <protection locked="0"/>
    </xf>
    <xf numFmtId="0" fontId="21" fillId="0" borderId="50" xfId="1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1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13</xdr:row>
      <xdr:rowOff>142875</xdr:rowOff>
    </xdr:from>
    <xdr:to>
      <xdr:col>15</xdr:col>
      <xdr:colOff>38100</xdr:colOff>
      <xdr:row>16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791575" y="23622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47625</xdr:colOff>
      <xdr:row>11</xdr:row>
      <xdr:rowOff>104775</xdr:rowOff>
    </xdr:from>
    <xdr:to>
      <xdr:col>15</xdr:col>
      <xdr:colOff>47625</xdr:colOff>
      <xdr:row>13</xdr:row>
      <xdr:rowOff>123825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8801100" y="1981200"/>
          <a:ext cx="0" cy="3619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152400</xdr:colOff>
      <xdr:row>19</xdr:row>
      <xdr:rowOff>123825</xdr:rowOff>
    </xdr:from>
    <xdr:to>
      <xdr:col>12</xdr:col>
      <xdr:colOff>152400</xdr:colOff>
      <xdr:row>22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8162925" y="337185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152400</xdr:colOff>
      <xdr:row>17</xdr:row>
      <xdr:rowOff>133350</xdr:rowOff>
    </xdr:from>
    <xdr:to>
      <xdr:col>12</xdr:col>
      <xdr:colOff>152400</xdr:colOff>
      <xdr:row>19</xdr:row>
      <xdr:rowOff>123825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8162925" y="3038475"/>
          <a:ext cx="0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123825</xdr:colOff>
      <xdr:row>25</xdr:row>
      <xdr:rowOff>161925</xdr:rowOff>
    </xdr:from>
    <xdr:to>
      <xdr:col>12</xdr:col>
      <xdr:colOff>200025</xdr:colOff>
      <xdr:row>27</xdr:row>
      <xdr:rowOff>171450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8134350" y="4438650"/>
          <a:ext cx="76200" cy="3524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95250</xdr:colOff>
      <xdr:row>31</xdr:row>
      <xdr:rowOff>152400</xdr:rowOff>
    </xdr:from>
    <xdr:to>
      <xdr:col>13</xdr:col>
      <xdr:colOff>152400</xdr:colOff>
      <xdr:row>34</xdr:row>
      <xdr:rowOff>47625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 flipH="1" flipV="1">
          <a:off x="8353425" y="5524500"/>
          <a:ext cx="57150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133350</xdr:colOff>
      <xdr:row>29</xdr:row>
      <xdr:rowOff>95250</xdr:rowOff>
    </xdr:from>
    <xdr:to>
      <xdr:col>13</xdr:col>
      <xdr:colOff>76200</xdr:colOff>
      <xdr:row>31</xdr:row>
      <xdr:rowOff>114300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 flipH="1" flipV="1">
          <a:off x="8143875" y="5105400"/>
          <a:ext cx="190500" cy="381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161925</xdr:colOff>
      <xdr:row>37</xdr:row>
      <xdr:rowOff>161925</xdr:rowOff>
    </xdr:from>
    <xdr:to>
      <xdr:col>15</xdr:col>
      <xdr:colOff>28575</xdr:colOff>
      <xdr:row>40</xdr:row>
      <xdr:rowOff>57150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 flipV="1">
          <a:off x="8667750" y="6543675"/>
          <a:ext cx="114300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38100</xdr:colOff>
      <xdr:row>35</xdr:row>
      <xdr:rowOff>85725</xdr:rowOff>
    </xdr:from>
    <xdr:to>
      <xdr:col>15</xdr:col>
      <xdr:colOff>38100</xdr:colOff>
      <xdr:row>37</xdr:row>
      <xdr:rowOff>142875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 flipV="1">
          <a:off x="8791575" y="6124575"/>
          <a:ext cx="0" cy="400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114300</xdr:colOff>
      <xdr:row>43</xdr:row>
      <xdr:rowOff>114300</xdr:rowOff>
    </xdr:from>
    <xdr:to>
      <xdr:col>15</xdr:col>
      <xdr:colOff>114300</xdr:colOff>
      <xdr:row>45</xdr:row>
      <xdr:rowOff>161925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 flipV="1">
          <a:off x="8867775" y="752475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123825</xdr:colOff>
      <xdr:row>41</xdr:row>
      <xdr:rowOff>114300</xdr:rowOff>
    </xdr:from>
    <xdr:to>
      <xdr:col>15</xdr:col>
      <xdr:colOff>123825</xdr:colOff>
      <xdr:row>43</xdr:row>
      <xdr:rowOff>104775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 flipV="1">
          <a:off x="8877300" y="7181850"/>
          <a:ext cx="0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0</xdr:colOff>
      <xdr:row>50</xdr:row>
      <xdr:rowOff>9525</xdr:rowOff>
    </xdr:from>
    <xdr:to>
      <xdr:col>15</xdr:col>
      <xdr:colOff>152400</xdr:colOff>
      <xdr:row>52</xdr:row>
      <xdr:rowOff>38100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 flipH="1" flipV="1">
          <a:off x="8753475" y="8620125"/>
          <a:ext cx="152400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133350</xdr:colOff>
      <xdr:row>47</xdr:row>
      <xdr:rowOff>123825</xdr:rowOff>
    </xdr:from>
    <xdr:to>
      <xdr:col>15</xdr:col>
      <xdr:colOff>0</xdr:colOff>
      <xdr:row>50</xdr:row>
      <xdr:rowOff>19050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 flipH="1" flipV="1">
          <a:off x="8391525" y="8220075"/>
          <a:ext cx="361950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219075</xdr:colOff>
      <xdr:row>23</xdr:row>
      <xdr:rowOff>142875</xdr:rowOff>
    </xdr:from>
    <xdr:to>
      <xdr:col>13</xdr:col>
      <xdr:colOff>95250</xdr:colOff>
      <xdr:row>25</xdr:row>
      <xdr:rowOff>123825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 flipV="1">
          <a:off x="8229600" y="4076700"/>
          <a:ext cx="123825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03-CdD\NaiS_Formulaire_2_03_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Inventaire_martelage"/>
      <sheetName val="Form 3"/>
      <sheetName val="Form 4"/>
      <sheetName val="Form 5"/>
      <sheetName val="photos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>
        <row r="2">
          <cell r="C2" t="str">
            <v>Clos du Doubs Sur les Roches</v>
          </cell>
          <cell r="Q2">
            <v>41628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4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5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topLeftCell="A8" zoomScaleNormal="100" workbookViewId="0">
      <selection activeCell="D61" sqref="D61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2" customWidth="1"/>
    <col min="9" max="12" width="9.140625" style="352" customWidth="1"/>
    <col min="13" max="16" width="3.7109375" style="352" customWidth="1"/>
    <col min="17" max="17" width="5" style="352" bestFit="1" customWidth="1"/>
    <col min="18" max="25" width="6.5703125" style="352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[1]Form1_Situation!C2</f>
        <v>Clos du Doubs Sur les Roches</v>
      </c>
      <c r="C2" s="10"/>
      <c r="D2" s="10"/>
      <c r="E2" s="10"/>
      <c r="F2" s="10"/>
      <c r="G2" s="10"/>
      <c r="H2" s="10"/>
      <c r="I2" s="11" t="s">
        <v>3</v>
      </c>
      <c r="J2" s="12">
        <f>[1]Form1_Situation!Q2</f>
        <v>41628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[1]Form1_Situation!U2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grande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Chutes de pierres, zone de transit: taille de bloc 0.05 à 0.20 m3 / 40 - 60 cm Ø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">
        <v>27</v>
      </c>
      <c r="G12" s="87"/>
      <c r="H12" s="88"/>
      <c r="I12" s="89" t="s">
        <v>28</v>
      </c>
      <c r="J12" s="89"/>
      <c r="K12" s="89"/>
      <c r="L12" s="89"/>
      <c r="M12" s="90"/>
      <c r="N12" s="91"/>
      <c r="O12" s="92"/>
      <c r="P12" s="93"/>
      <c r="Q12" s="94"/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 xml:space="preserve">feuillus 60 - 100 %
hê 50 - 100 %
pin’s, if 0 - 40 %
sa sem. - 10 %
</v>
      </c>
      <c r="AL12" s="102"/>
      <c r="AM12" s="102"/>
      <c r="AN12" s="94" t="str">
        <f>VLOOKUP(D4,[1]Profil_idéal!A$1:H$65536,2,FALSE)</f>
        <v>feuillus        80 - 100 %
rn’s, if             0 - 20 %
12e: hê        60 - 100 %
12w: hê      60 - 90 %
12w: ér’s       10 - 40 %</v>
      </c>
      <c r="AO12" s="103"/>
      <c r="AP12" s="103"/>
    </row>
    <row r="13" spans="1:51" ht="13.5" customHeight="1">
      <c r="A13" s="104" t="s">
        <v>29</v>
      </c>
      <c r="B13" s="105"/>
      <c r="C13" s="106"/>
      <c r="D13" s="107"/>
      <c r="E13" s="108"/>
      <c r="F13" s="86"/>
      <c r="G13" s="87"/>
      <c r="H13" s="88"/>
      <c r="I13" s="94"/>
      <c r="J13" s="94"/>
      <c r="K13" s="94"/>
      <c r="L13" s="94"/>
      <c r="M13" s="109"/>
      <c r="N13" s="110"/>
      <c r="O13" s="111"/>
      <c r="P13" s="112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3"/>
      <c r="B14" s="105"/>
      <c r="C14" s="106"/>
      <c r="D14" s="107"/>
      <c r="E14" s="108"/>
      <c r="F14" s="86"/>
      <c r="G14" s="87"/>
      <c r="H14" s="88"/>
      <c r="I14" s="94"/>
      <c r="J14" s="94"/>
      <c r="K14" s="94"/>
      <c r="L14" s="94"/>
      <c r="M14" s="114"/>
      <c r="N14" s="91"/>
      <c r="O14" s="115"/>
      <c r="P14" s="116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17" t="s">
        <v>30</v>
      </c>
      <c r="B15" s="118"/>
      <c r="C15" s="106"/>
      <c r="D15" s="107"/>
      <c r="E15" s="108"/>
      <c r="F15" s="86"/>
      <c r="G15" s="87"/>
      <c r="H15" s="88"/>
      <c r="I15" s="94"/>
      <c r="J15" s="94"/>
      <c r="K15" s="94"/>
      <c r="L15" s="94"/>
      <c r="M15" s="109"/>
      <c r="N15" s="110"/>
      <c r="O15" s="119"/>
      <c r="P15" s="120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1"/>
      <c r="B16" s="122"/>
      <c r="C16" s="106"/>
      <c r="D16" s="107"/>
      <c r="E16" s="108"/>
      <c r="F16" s="86"/>
      <c r="G16" s="87"/>
      <c r="H16" s="88"/>
      <c r="I16" s="94"/>
      <c r="J16" s="94"/>
      <c r="K16" s="94"/>
      <c r="L16" s="94"/>
      <c r="M16" s="123"/>
      <c r="N16" s="91"/>
      <c r="O16" s="124"/>
      <c r="P16" s="116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5"/>
      <c r="B17" s="126"/>
      <c r="C17" s="127"/>
      <c r="D17" s="128"/>
      <c r="E17" s="129"/>
      <c r="F17" s="130"/>
      <c r="G17" s="131"/>
      <c r="H17" s="132"/>
      <c r="I17" s="94"/>
      <c r="J17" s="94"/>
      <c r="K17" s="94"/>
      <c r="L17" s="94"/>
      <c r="M17" s="109"/>
      <c r="N17" s="110"/>
      <c r="O17" s="119"/>
      <c r="P17" s="120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3" t="s">
        <v>31</v>
      </c>
      <c r="B18" s="134"/>
      <c r="C18" s="135" t="s">
        <v>32</v>
      </c>
      <c r="D18" s="136"/>
      <c r="E18" s="137"/>
      <c r="F18" s="138" t="s">
        <v>33</v>
      </c>
      <c r="G18" s="139"/>
      <c r="H18" s="140"/>
      <c r="I18" s="94" t="s">
        <v>34</v>
      </c>
      <c r="J18" s="94"/>
      <c r="K18" s="94"/>
      <c r="L18" s="94"/>
      <c r="M18" s="90"/>
      <c r="N18" s="92"/>
      <c r="O18" s="141"/>
      <c r="P18" s="93"/>
      <c r="Q18" s="94" t="s">
        <v>35</v>
      </c>
      <c r="R18" s="94"/>
      <c r="S18" s="94"/>
      <c r="T18" s="94"/>
      <c r="U18" s="95"/>
      <c r="V18" s="96"/>
      <c r="W18" s="97"/>
      <c r="X18" s="97"/>
      <c r="Y18" s="98"/>
      <c r="AK18" s="142" t="str">
        <f>VLOOKUP(D4,[1]Profil_minimal!A$1:H$65536,3,FALSE)</f>
        <v>Suff'ment d’arbres susceptibles de se développer dans au moins 2 cl. de Ø  par ha</v>
      </c>
      <c r="AL18" s="143"/>
      <c r="AM18" s="144"/>
      <c r="AN18" s="135" t="str">
        <f>VLOOKUP(D4,[1]Profil_idéal!A$1:H$65536,3,FALSE)</f>
        <v>Suff'ment d’arbres susceptibles de se développer au moins dans 3 cl. de Ø  par ha</v>
      </c>
      <c r="AO18" s="145"/>
      <c r="AP18" s="146"/>
    </row>
    <row r="19" spans="1:51" ht="13.5" customHeight="1">
      <c r="A19" s="147"/>
      <c r="B19" s="148"/>
      <c r="C19" s="86"/>
      <c r="D19" s="87"/>
      <c r="E19" s="88"/>
      <c r="F19" s="149"/>
      <c r="G19" s="150"/>
      <c r="H19" s="151"/>
      <c r="I19" s="94"/>
      <c r="J19" s="94"/>
      <c r="K19" s="94"/>
      <c r="L19" s="94"/>
      <c r="M19" s="152"/>
      <c r="N19" s="111"/>
      <c r="O19" s="153"/>
      <c r="P19" s="112"/>
      <c r="Q19" s="94"/>
      <c r="R19" s="94"/>
      <c r="S19" s="94"/>
      <c r="T19" s="94"/>
      <c r="U19" s="95"/>
      <c r="V19" s="96"/>
      <c r="W19" s="97"/>
      <c r="X19" s="97"/>
      <c r="Y19" s="98"/>
      <c r="AK19" s="154"/>
      <c r="AL19" s="155"/>
      <c r="AM19" s="156"/>
      <c r="AN19" s="157"/>
      <c r="AO19" s="158"/>
      <c r="AP19" s="159"/>
    </row>
    <row r="20" spans="1:51" ht="13.5" customHeight="1">
      <c r="A20" s="147"/>
      <c r="B20" s="148"/>
      <c r="C20" s="160" t="s">
        <v>36</v>
      </c>
      <c r="D20" s="161"/>
      <c r="E20" s="162"/>
      <c r="F20" s="160" t="s">
        <v>36</v>
      </c>
      <c r="G20" s="161"/>
      <c r="H20" s="162"/>
      <c r="I20" s="94"/>
      <c r="J20" s="94"/>
      <c r="K20" s="94"/>
      <c r="L20" s="94"/>
      <c r="M20" s="114"/>
      <c r="N20" s="163"/>
      <c r="O20" s="164"/>
      <c r="P20" s="165"/>
      <c r="Q20" s="94"/>
      <c r="R20" s="94"/>
      <c r="S20" s="94"/>
      <c r="T20" s="94"/>
      <c r="U20" s="95"/>
      <c r="V20" s="96"/>
      <c r="W20" s="97"/>
      <c r="X20" s="97"/>
      <c r="Y20" s="98"/>
      <c r="AK20" s="166" t="str">
        <f>VLOOKUP(AF5,[1]Danger_naturel_minimal!A$1:I$65536,4,FALSE)</f>
        <v>Diamètre cible approprié</v>
      </c>
      <c r="AL20" s="167"/>
      <c r="AM20" s="168"/>
      <c r="AN20" s="166" t="str">
        <f>VLOOKUP(AF5,[1]Danger_naturel_idéal!A$1:I$65536,4,FALSE)</f>
        <v>Diamètre cible approprié</v>
      </c>
      <c r="AO20" s="145"/>
      <c r="AP20" s="146"/>
    </row>
    <row r="21" spans="1:51" ht="13.5" customHeight="1">
      <c r="A21" s="169" t="s">
        <v>37</v>
      </c>
      <c r="B21" s="170"/>
      <c r="C21" s="160"/>
      <c r="D21" s="161"/>
      <c r="E21" s="162"/>
      <c r="F21" s="160"/>
      <c r="G21" s="161"/>
      <c r="H21" s="162"/>
      <c r="I21" s="94"/>
      <c r="J21" s="94"/>
      <c r="K21" s="94"/>
      <c r="L21" s="94"/>
      <c r="M21" s="109"/>
      <c r="N21" s="119"/>
      <c r="O21" s="171"/>
      <c r="P21" s="172"/>
      <c r="Q21" s="94"/>
      <c r="R21" s="94"/>
      <c r="S21" s="94"/>
      <c r="T21" s="94"/>
      <c r="U21" s="95"/>
      <c r="V21" s="96"/>
      <c r="W21" s="97"/>
      <c r="X21" s="97"/>
      <c r="Y21" s="98"/>
      <c r="AK21" s="173"/>
      <c r="AL21" s="174"/>
      <c r="AM21" s="175"/>
      <c r="AN21" s="157"/>
      <c r="AO21" s="176"/>
      <c r="AP21" s="159"/>
    </row>
    <row r="22" spans="1:51" ht="13.5" customHeight="1">
      <c r="A22" s="177"/>
      <c r="B22" s="178"/>
      <c r="C22" s="160"/>
      <c r="D22" s="161"/>
      <c r="E22" s="162"/>
      <c r="F22" s="160"/>
      <c r="G22" s="161"/>
      <c r="H22" s="162"/>
      <c r="I22" s="94"/>
      <c r="J22" s="94"/>
      <c r="K22" s="94"/>
      <c r="L22" s="94"/>
      <c r="M22" s="123"/>
      <c r="N22" s="163"/>
      <c r="O22" s="179"/>
      <c r="P22" s="116"/>
      <c r="Q22" s="94"/>
      <c r="R22" s="94"/>
      <c r="S22" s="94"/>
      <c r="T22" s="94"/>
      <c r="U22" s="95"/>
      <c r="V22" s="96"/>
      <c r="W22" s="97"/>
      <c r="X22" s="97"/>
      <c r="Y22" s="98"/>
      <c r="AK22" s="173"/>
      <c r="AL22" s="174"/>
      <c r="AM22" s="175"/>
      <c r="AN22" s="157"/>
      <c r="AO22" s="176"/>
      <c r="AP22" s="159"/>
    </row>
    <row r="23" spans="1:51" ht="13.5" customHeight="1">
      <c r="A23" s="125"/>
      <c r="B23" s="180"/>
      <c r="C23" s="181"/>
      <c r="D23" s="182"/>
      <c r="E23" s="183"/>
      <c r="F23" s="181"/>
      <c r="G23" s="182"/>
      <c r="H23" s="183"/>
      <c r="I23" s="94"/>
      <c r="J23" s="94"/>
      <c r="K23" s="94"/>
      <c r="L23" s="94"/>
      <c r="M23" s="109"/>
      <c r="N23" s="119"/>
      <c r="O23" s="184"/>
      <c r="P23" s="120"/>
      <c r="Q23" s="94"/>
      <c r="R23" s="94"/>
      <c r="S23" s="94"/>
      <c r="T23" s="94"/>
      <c r="U23" s="95"/>
      <c r="V23" s="96"/>
      <c r="W23" s="97"/>
      <c r="X23" s="97"/>
      <c r="Y23" s="98"/>
      <c r="AK23" s="185"/>
      <c r="AL23" s="186"/>
      <c r="AM23" s="187"/>
      <c r="AN23" s="188"/>
      <c r="AO23" s="189"/>
      <c r="AP23" s="190"/>
    </row>
    <row r="24" spans="1:51" ht="13.5" customHeight="1">
      <c r="A24" s="133" t="s">
        <v>38</v>
      </c>
      <c r="B24" s="191"/>
      <c r="C24" s="192" t="s">
        <v>39</v>
      </c>
      <c r="D24" s="193"/>
      <c r="E24" s="194"/>
      <c r="F24" s="192" t="s">
        <v>40</v>
      </c>
      <c r="G24" s="193"/>
      <c r="H24" s="194"/>
      <c r="I24" s="94" t="s">
        <v>41</v>
      </c>
      <c r="J24" s="94"/>
      <c r="K24" s="94"/>
      <c r="L24" s="94"/>
      <c r="M24" s="90"/>
      <c r="N24" s="92"/>
      <c r="O24" s="141"/>
      <c r="P24" s="93"/>
      <c r="Q24" s="94" t="s">
        <v>35</v>
      </c>
      <c r="R24" s="94"/>
      <c r="S24" s="94"/>
      <c r="T24" s="94"/>
      <c r="U24" s="95"/>
      <c r="V24" s="96"/>
      <c r="W24" s="97"/>
      <c r="X24" s="97"/>
      <c r="Y24" s="98"/>
      <c r="AK24" s="193" t="str">
        <f>VLOOKUP(D4,[1]Profil_minimal!A$1:H$65536,4,FALSE)</f>
        <v>Par pieds isolés, évent. par petits collectifs</v>
      </c>
      <c r="AL24" s="193"/>
      <c r="AM24" s="194"/>
      <c r="AN24" s="192" t="str">
        <f>VLOOKUP(D4,[1]Profil_idéal!A$1:H$65536,4,FALSE)</f>
        <v>Par pieds isolés, évent. par petits collectifs, degré de fermeture: entrouvert</v>
      </c>
      <c r="AO24" s="139"/>
      <c r="AP24" s="140"/>
    </row>
    <row r="25" spans="1:51" ht="13.5" customHeight="1">
      <c r="A25" s="195"/>
      <c r="B25" s="196"/>
      <c r="C25" s="197"/>
      <c r="D25" s="198"/>
      <c r="E25" s="199"/>
      <c r="F25" s="197"/>
      <c r="G25" s="198"/>
      <c r="H25" s="199"/>
      <c r="I25" s="94"/>
      <c r="J25" s="94"/>
      <c r="K25" s="94"/>
      <c r="L25" s="94"/>
      <c r="M25" s="152"/>
      <c r="N25" s="111"/>
      <c r="O25" s="153"/>
      <c r="P25" s="112"/>
      <c r="Q25" s="94"/>
      <c r="R25" s="94"/>
      <c r="S25" s="94"/>
      <c r="T25" s="94"/>
      <c r="U25" s="95"/>
      <c r="V25" s="96"/>
      <c r="W25" s="97"/>
      <c r="X25" s="97"/>
      <c r="Y25" s="98"/>
      <c r="AK25" s="200"/>
      <c r="AL25" s="200"/>
      <c r="AM25" s="201"/>
      <c r="AN25" s="202"/>
      <c r="AO25" s="200"/>
      <c r="AP25" s="201"/>
    </row>
    <row r="26" spans="1:51" ht="13.5" customHeight="1">
      <c r="A26" s="203" t="s">
        <v>42</v>
      </c>
      <c r="B26" s="196"/>
      <c r="C26" s="160" t="s">
        <v>43</v>
      </c>
      <c r="D26" s="161"/>
      <c r="E26" s="162"/>
      <c r="F26" s="160" t="s">
        <v>44</v>
      </c>
      <c r="G26" s="161"/>
      <c r="H26" s="162"/>
      <c r="I26" s="94"/>
      <c r="J26" s="94"/>
      <c r="K26" s="94"/>
      <c r="L26" s="94"/>
      <c r="M26" s="114"/>
      <c r="N26" s="163"/>
      <c r="O26" s="164"/>
      <c r="P26" s="165"/>
      <c r="Q26" s="94"/>
      <c r="R26" s="94"/>
      <c r="S26" s="94"/>
      <c r="T26" s="94"/>
      <c r="U26" s="95"/>
      <c r="V26" s="96"/>
      <c r="W26" s="97"/>
      <c r="X26" s="97"/>
      <c r="Y26" s="98"/>
      <c r="AK26" s="204" t="str">
        <f>VLOOKUP(AF5,[1]Danger_naturel_minimal!A$1:I$65536,5,FALSE)</f>
        <v>Au moins 300 arbres/ha avec DHP &gt; 24 cm / rejets de souches / dans la ligne de pente:  distance entre les troncs &lt; 20 m / Bois au sol et souches hautes: si aucun risque de glissement n’est à craindre</v>
      </c>
      <c r="AL26" s="205"/>
      <c r="AM26" s="206"/>
      <c r="AN26" s="204" t="str">
        <f>VLOOKUP(AF5,[1]Danger_naturel_idéal!A$1:I$65536,5,FALSE)</f>
        <v>Au moins 400 arbres/ha avec DHP &gt; 24 cm / rejets de souches / dans la ligne de pente:  distance entre les troncs &lt; 20 m / Bois au sol et souches hautes: si aucun risque de glissement n’est à craindre</v>
      </c>
      <c r="AO26" s="205"/>
      <c r="AP26" s="206"/>
    </row>
    <row r="27" spans="1:51" ht="13.5" customHeight="1">
      <c r="A27" s="195"/>
      <c r="B27" s="196"/>
      <c r="C27" s="160"/>
      <c r="D27" s="161"/>
      <c r="E27" s="162"/>
      <c r="F27" s="160"/>
      <c r="G27" s="161"/>
      <c r="H27" s="162"/>
      <c r="I27" s="94"/>
      <c r="J27" s="94"/>
      <c r="K27" s="94"/>
      <c r="L27" s="94"/>
      <c r="M27" s="109"/>
      <c r="N27" s="119"/>
      <c r="O27" s="171"/>
      <c r="P27" s="172"/>
      <c r="Q27" s="94"/>
      <c r="R27" s="94"/>
      <c r="S27" s="94"/>
      <c r="T27" s="94"/>
      <c r="U27" s="95"/>
      <c r="V27" s="96"/>
      <c r="W27" s="97"/>
      <c r="X27" s="97"/>
      <c r="Y27" s="98"/>
      <c r="AK27" s="207"/>
      <c r="AL27" s="205"/>
      <c r="AM27" s="206"/>
      <c r="AN27" s="207"/>
      <c r="AO27" s="205"/>
      <c r="AP27" s="206"/>
    </row>
    <row r="28" spans="1:51" ht="13.5" customHeight="1">
      <c r="A28" s="195"/>
      <c r="B28" s="196"/>
      <c r="C28" s="160"/>
      <c r="D28" s="161"/>
      <c r="E28" s="162"/>
      <c r="F28" s="160"/>
      <c r="G28" s="161"/>
      <c r="H28" s="162"/>
      <c r="I28" s="94"/>
      <c r="J28" s="94"/>
      <c r="K28" s="94"/>
      <c r="L28" s="94"/>
      <c r="M28" s="123"/>
      <c r="N28" s="163"/>
      <c r="O28" s="179"/>
      <c r="P28" s="116"/>
      <c r="Q28" s="94"/>
      <c r="R28" s="94"/>
      <c r="S28" s="94"/>
      <c r="T28" s="94"/>
      <c r="U28" s="95"/>
      <c r="V28" s="96"/>
      <c r="W28" s="97"/>
      <c r="X28" s="97"/>
      <c r="Y28" s="98"/>
      <c r="Z28" s="208"/>
      <c r="AK28" s="207"/>
      <c r="AL28" s="205"/>
      <c r="AM28" s="206"/>
      <c r="AN28" s="207"/>
      <c r="AO28" s="205"/>
      <c r="AP28" s="206"/>
    </row>
    <row r="29" spans="1:51" ht="17.25" customHeight="1">
      <c r="A29" s="209"/>
      <c r="B29" s="210"/>
      <c r="C29" s="181"/>
      <c r="D29" s="182"/>
      <c r="E29" s="183"/>
      <c r="F29" s="181"/>
      <c r="G29" s="182"/>
      <c r="H29" s="183"/>
      <c r="I29" s="94"/>
      <c r="J29" s="94"/>
      <c r="K29" s="94"/>
      <c r="L29" s="94"/>
      <c r="M29" s="109"/>
      <c r="N29" s="119"/>
      <c r="O29" s="184"/>
      <c r="P29" s="120"/>
      <c r="Q29" s="94"/>
      <c r="R29" s="94"/>
      <c r="S29" s="94"/>
      <c r="T29" s="94"/>
      <c r="U29" s="95"/>
      <c r="V29" s="96"/>
      <c r="W29" s="97"/>
      <c r="X29" s="97"/>
      <c r="Y29" s="98"/>
      <c r="AK29" s="211"/>
      <c r="AL29" s="212"/>
      <c r="AM29" s="213"/>
      <c r="AN29" s="211"/>
      <c r="AO29" s="212"/>
      <c r="AP29" s="213"/>
    </row>
    <row r="30" spans="1:51" s="226" customFormat="1" ht="14.25" customHeight="1">
      <c r="A30" s="214" t="s">
        <v>45</v>
      </c>
      <c r="B30" s="215"/>
      <c r="C30" s="135" t="s">
        <v>46</v>
      </c>
      <c r="D30" s="136"/>
      <c r="E30" s="137"/>
      <c r="F30" s="138" t="s">
        <v>47</v>
      </c>
      <c r="G30" s="139"/>
      <c r="H30" s="140"/>
      <c r="I30" s="94" t="s">
        <v>48</v>
      </c>
      <c r="J30" s="94"/>
      <c r="K30" s="94"/>
      <c r="L30" s="94"/>
      <c r="M30" s="216"/>
      <c r="N30" s="217"/>
      <c r="O30" s="218"/>
      <c r="P30" s="219"/>
      <c r="Q30" s="94" t="s">
        <v>49</v>
      </c>
      <c r="R30" s="94"/>
      <c r="S30" s="94"/>
      <c r="T30" s="94"/>
      <c r="U30" s="220"/>
      <c r="V30" s="96"/>
      <c r="W30" s="97"/>
      <c r="X30" s="97"/>
      <c r="Y30" s="22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3" t="str">
        <f>VLOOKUP(D4,[1]Profil_minimal!A$1:H$65536,5,FALSE)</f>
        <v>Au moins la moitié des couronnes de forme régulière.
Troncs d’aplomb, bien enracinés; au max. quelques arbres fortement penchés</v>
      </c>
      <c r="AL30" s="223"/>
      <c r="AM30" s="223"/>
      <c r="AN30" s="224" t="str">
        <f>VLOOKUP(D4,[1]Profil_idéal!A$1:H$65536,5,FALSE)</f>
        <v>Au plus quelques couronnes fortement asymétriques
Troncs d’aplomb, bien enracinés; pas d’arbres fortement penchés</v>
      </c>
      <c r="AO30" s="225"/>
      <c r="AP30" s="225"/>
      <c r="AQ30" s="222"/>
      <c r="AR30" s="222"/>
      <c r="AS30" s="222"/>
      <c r="AT30" s="222"/>
      <c r="AU30" s="222"/>
      <c r="AV30" s="222"/>
      <c r="AW30" s="222"/>
      <c r="AX30" s="222"/>
      <c r="AY30" s="222"/>
    </row>
    <row r="31" spans="1:51" s="226" customFormat="1" ht="14.25" customHeight="1">
      <c r="A31" s="227"/>
      <c r="B31" s="228"/>
      <c r="C31" s="86"/>
      <c r="D31" s="87"/>
      <c r="E31" s="88"/>
      <c r="F31" s="149"/>
      <c r="G31" s="150"/>
      <c r="H31" s="151"/>
      <c r="I31" s="94"/>
      <c r="J31" s="94"/>
      <c r="K31" s="94"/>
      <c r="L31" s="94"/>
      <c r="M31" s="229"/>
      <c r="N31" s="230"/>
      <c r="O31" s="231"/>
      <c r="P31" s="232"/>
      <c r="Q31" s="94"/>
      <c r="R31" s="94"/>
      <c r="S31" s="94"/>
      <c r="T31" s="94"/>
      <c r="U31" s="220"/>
      <c r="V31" s="96"/>
      <c r="W31" s="97"/>
      <c r="X31" s="97"/>
      <c r="Y31" s="221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33"/>
      <c r="AL31" s="233"/>
      <c r="AM31" s="233"/>
      <c r="AN31" s="234"/>
      <c r="AO31" s="234"/>
      <c r="AP31" s="234"/>
      <c r="AQ31" s="222"/>
      <c r="AR31" s="222"/>
      <c r="AS31" s="222"/>
      <c r="AT31" s="222"/>
      <c r="AU31" s="222"/>
      <c r="AV31" s="222"/>
      <c r="AW31" s="222"/>
      <c r="AX31" s="222"/>
      <c r="AY31" s="222"/>
    </row>
    <row r="32" spans="1:51" s="226" customFormat="1" ht="14.25" customHeight="1">
      <c r="A32" s="203" t="s">
        <v>50</v>
      </c>
      <c r="B32" s="235"/>
      <c r="C32" s="86"/>
      <c r="D32" s="87"/>
      <c r="E32" s="88"/>
      <c r="F32" s="149"/>
      <c r="G32" s="150"/>
      <c r="H32" s="151"/>
      <c r="I32" s="94"/>
      <c r="J32" s="94"/>
      <c r="K32" s="94"/>
      <c r="L32" s="94"/>
      <c r="M32" s="236"/>
      <c r="N32" s="237"/>
      <c r="O32" s="238"/>
      <c r="P32" s="239"/>
      <c r="Q32" s="94"/>
      <c r="R32" s="94"/>
      <c r="S32" s="94"/>
      <c r="T32" s="94"/>
      <c r="U32" s="220"/>
      <c r="V32" s="96"/>
      <c r="W32" s="97"/>
      <c r="X32" s="97"/>
      <c r="Y32" s="221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33"/>
      <c r="AL32" s="233"/>
      <c r="AM32" s="233"/>
      <c r="AN32" s="234"/>
      <c r="AO32" s="234"/>
      <c r="AP32" s="234"/>
      <c r="AQ32" s="222"/>
      <c r="AR32" s="222"/>
      <c r="AS32" s="222"/>
      <c r="AT32" s="222"/>
      <c r="AU32" s="222"/>
      <c r="AV32" s="222"/>
      <c r="AW32" s="222"/>
      <c r="AX32" s="222"/>
      <c r="AY32" s="222"/>
    </row>
    <row r="33" spans="1:51" s="226" customFormat="1" ht="14.25" customHeight="1">
      <c r="A33" s="240"/>
      <c r="B33" s="235"/>
      <c r="C33" s="86"/>
      <c r="D33" s="87"/>
      <c r="E33" s="88"/>
      <c r="F33" s="149"/>
      <c r="G33" s="150"/>
      <c r="H33" s="151"/>
      <c r="I33" s="94"/>
      <c r="J33" s="94"/>
      <c r="K33" s="94"/>
      <c r="L33" s="94"/>
      <c r="M33" s="241"/>
      <c r="N33" s="242"/>
      <c r="O33" s="243"/>
      <c r="P33" s="244"/>
      <c r="Q33" s="94"/>
      <c r="R33" s="94"/>
      <c r="S33" s="94"/>
      <c r="T33" s="94"/>
      <c r="U33" s="220"/>
      <c r="V33" s="96"/>
      <c r="W33" s="97"/>
      <c r="X33" s="97"/>
      <c r="Y33" s="221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33"/>
      <c r="AL33" s="233"/>
      <c r="AM33" s="233"/>
      <c r="AN33" s="234"/>
      <c r="AO33" s="234"/>
      <c r="AP33" s="234"/>
      <c r="AQ33" s="222"/>
      <c r="AR33" s="222"/>
      <c r="AS33" s="222"/>
      <c r="AT33" s="222"/>
      <c r="AU33" s="222"/>
      <c r="AV33" s="222"/>
      <c r="AW33" s="222"/>
      <c r="AX33" s="222"/>
      <c r="AY33" s="222"/>
    </row>
    <row r="34" spans="1:51" s="226" customFormat="1" ht="12" customHeight="1">
      <c r="A34" s="240"/>
      <c r="B34" s="235"/>
      <c r="C34" s="245">
        <v>0</v>
      </c>
      <c r="D34" s="246"/>
      <c r="E34" s="247"/>
      <c r="F34" s="160">
        <v>0</v>
      </c>
      <c r="G34" s="161"/>
      <c r="H34" s="162"/>
      <c r="I34" s="94"/>
      <c r="J34" s="94"/>
      <c r="K34" s="94"/>
      <c r="L34" s="94"/>
      <c r="M34" s="248"/>
      <c r="N34" s="237"/>
      <c r="O34" s="249"/>
      <c r="P34" s="250"/>
      <c r="Q34" s="94"/>
      <c r="R34" s="94"/>
      <c r="S34" s="94"/>
      <c r="T34" s="94"/>
      <c r="U34" s="220"/>
      <c r="V34" s="96"/>
      <c r="W34" s="97"/>
      <c r="X34" s="97"/>
      <c r="Y34" s="221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51">
        <f>VLOOKUP(AF5,[1]Danger_naturel_minimal!A$1:I$65536,6, FALSE)</f>
        <v>0</v>
      </c>
      <c r="AL34" s="251"/>
      <c r="AM34" s="251"/>
      <c r="AN34" s="251">
        <f>VLOOKUP(AF5,[1]Danger_naturel_idéal!A$1:I$65536,6, FALSE)</f>
        <v>0</v>
      </c>
      <c r="AO34" s="251"/>
      <c r="AP34" s="251"/>
      <c r="AQ34" s="222"/>
      <c r="AR34" s="222"/>
      <c r="AS34" s="222"/>
      <c r="AT34" s="222"/>
      <c r="AU34" s="222"/>
      <c r="AV34" s="222"/>
      <c r="AW34" s="222"/>
      <c r="AX34" s="222"/>
      <c r="AY34" s="222"/>
    </row>
    <row r="35" spans="1:51" s="226" customFormat="1" ht="12" customHeight="1">
      <c r="A35" s="252"/>
      <c r="B35" s="253"/>
      <c r="C35" s="254"/>
      <c r="D35" s="255"/>
      <c r="E35" s="256"/>
      <c r="F35" s="181"/>
      <c r="G35" s="182"/>
      <c r="H35" s="183"/>
      <c r="I35" s="94"/>
      <c r="J35" s="94"/>
      <c r="K35" s="94"/>
      <c r="L35" s="94"/>
      <c r="M35" s="241"/>
      <c r="N35" s="242"/>
      <c r="O35" s="257"/>
      <c r="P35" s="258"/>
      <c r="Q35" s="94"/>
      <c r="R35" s="94"/>
      <c r="S35" s="94"/>
      <c r="T35" s="94"/>
      <c r="U35" s="220"/>
      <c r="V35" s="96"/>
      <c r="W35" s="97"/>
      <c r="X35" s="97"/>
      <c r="Y35" s="221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59"/>
      <c r="AL35" s="259"/>
      <c r="AM35" s="259"/>
      <c r="AN35" s="259"/>
      <c r="AO35" s="259"/>
      <c r="AP35" s="259"/>
      <c r="AQ35" s="222"/>
      <c r="AR35" s="222"/>
      <c r="AS35" s="222"/>
      <c r="AT35" s="222"/>
      <c r="AU35" s="222"/>
      <c r="AV35" s="222"/>
      <c r="AW35" s="222"/>
      <c r="AX35" s="222"/>
      <c r="AY35" s="222"/>
    </row>
    <row r="36" spans="1:51" s="226" customFormat="1" ht="13.5" customHeight="1">
      <c r="A36" s="260"/>
      <c r="B36" s="261"/>
      <c r="C36" s="135" t="s">
        <v>51</v>
      </c>
      <c r="D36" s="136"/>
      <c r="E36" s="137"/>
      <c r="F36" s="138" t="s">
        <v>52</v>
      </c>
      <c r="G36" s="139"/>
      <c r="H36" s="140"/>
      <c r="I36" s="94" t="s">
        <v>53</v>
      </c>
      <c r="J36" s="94"/>
      <c r="K36" s="94"/>
      <c r="L36" s="94"/>
      <c r="M36" s="216"/>
      <c r="N36" s="217"/>
      <c r="O36" s="218"/>
      <c r="P36" s="219"/>
      <c r="Q36" s="94"/>
      <c r="R36" s="94"/>
      <c r="S36" s="94"/>
      <c r="T36" s="94"/>
      <c r="U36" s="220"/>
      <c r="V36" s="262"/>
      <c r="W36" s="136"/>
      <c r="X36" s="136"/>
      <c r="Y36" s="26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101" t="str">
        <f>VLOOKUP(D4,[1]Profil_minimal!A$1:H$65536,6,FALSE)</f>
        <v>Surface avec forte concurrence de la végétation &lt; 1/3</v>
      </c>
      <c r="AL36" s="101"/>
      <c r="AM36" s="101"/>
      <c r="AN36" s="103" t="str">
        <f>VLOOKUP(D4,[1]Profil_idéal!A$1:H$65536,6,FALSE)</f>
        <v>Surface avec forte concurrence de la végétation &lt; 1/4</v>
      </c>
      <c r="AO36" s="103"/>
      <c r="AP36" s="103"/>
      <c r="AQ36" s="222"/>
      <c r="AR36" s="222"/>
      <c r="AS36" s="222"/>
      <c r="AT36" s="222"/>
      <c r="AU36" s="222"/>
      <c r="AV36" s="222"/>
      <c r="AW36" s="222"/>
      <c r="AX36" s="222"/>
      <c r="AY36" s="222"/>
    </row>
    <row r="37" spans="1:51" s="226" customFormat="1" ht="13.5" customHeight="1">
      <c r="A37" s="264" t="s">
        <v>54</v>
      </c>
      <c r="B37" s="265"/>
      <c r="C37" s="86"/>
      <c r="D37" s="87"/>
      <c r="E37" s="88"/>
      <c r="F37" s="149"/>
      <c r="G37" s="150"/>
      <c r="H37" s="151"/>
      <c r="I37" s="94"/>
      <c r="J37" s="94"/>
      <c r="K37" s="94"/>
      <c r="L37" s="94"/>
      <c r="M37" s="229"/>
      <c r="N37" s="230"/>
      <c r="O37" s="231"/>
      <c r="P37" s="232"/>
      <c r="Q37" s="94"/>
      <c r="R37" s="94"/>
      <c r="S37" s="94"/>
      <c r="T37" s="94"/>
      <c r="U37" s="220"/>
      <c r="V37" s="266"/>
      <c r="W37" s="87"/>
      <c r="X37" s="87"/>
      <c r="Y37" s="267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101"/>
      <c r="AL37" s="101"/>
      <c r="AM37" s="101"/>
      <c r="AN37" s="103"/>
      <c r="AO37" s="103"/>
      <c r="AP37" s="103"/>
      <c r="AQ37" s="222"/>
      <c r="AR37" s="222"/>
      <c r="AS37" s="222"/>
      <c r="AT37" s="222"/>
      <c r="AU37" s="222"/>
      <c r="AV37" s="222"/>
      <c r="AW37" s="222"/>
      <c r="AX37" s="222"/>
      <c r="AY37" s="222"/>
    </row>
    <row r="38" spans="1:51" s="226" customFormat="1" ht="13.5" customHeight="1">
      <c r="A38" s="268"/>
      <c r="B38" s="265"/>
      <c r="C38" s="86"/>
      <c r="D38" s="87"/>
      <c r="E38" s="88"/>
      <c r="F38" s="149"/>
      <c r="G38" s="150"/>
      <c r="H38" s="151"/>
      <c r="I38" s="94"/>
      <c r="J38" s="94"/>
      <c r="K38" s="94"/>
      <c r="L38" s="94"/>
      <c r="M38" s="236"/>
      <c r="N38" s="269"/>
      <c r="O38" s="238"/>
      <c r="P38" s="239"/>
      <c r="Q38" s="94"/>
      <c r="R38" s="94"/>
      <c r="S38" s="94"/>
      <c r="T38" s="94"/>
      <c r="U38" s="220"/>
      <c r="V38" s="266"/>
      <c r="W38" s="87"/>
      <c r="X38" s="87"/>
      <c r="Y38" s="267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101"/>
      <c r="AL38" s="101"/>
      <c r="AM38" s="101"/>
      <c r="AN38" s="103"/>
      <c r="AO38" s="103"/>
      <c r="AP38" s="103"/>
      <c r="AQ38" s="222"/>
      <c r="AR38" s="222"/>
      <c r="AS38" s="222"/>
      <c r="AT38" s="222"/>
      <c r="AU38" s="222"/>
      <c r="AV38" s="222"/>
      <c r="AW38" s="222"/>
      <c r="AX38" s="222"/>
      <c r="AY38" s="222"/>
    </row>
    <row r="39" spans="1:51" s="226" customFormat="1" ht="13.5" customHeight="1">
      <c r="A39" s="270" t="s">
        <v>55</v>
      </c>
      <c r="B39" s="271"/>
      <c r="C39" s="86"/>
      <c r="D39" s="87"/>
      <c r="E39" s="88"/>
      <c r="F39" s="149"/>
      <c r="G39" s="150"/>
      <c r="H39" s="151"/>
      <c r="I39" s="94"/>
      <c r="J39" s="94"/>
      <c r="K39" s="94"/>
      <c r="L39" s="94"/>
      <c r="M39" s="272"/>
      <c r="N39" s="273"/>
      <c r="O39" s="243"/>
      <c r="P39" s="244"/>
      <c r="Q39" s="94"/>
      <c r="R39" s="94"/>
      <c r="S39" s="94"/>
      <c r="T39" s="94"/>
      <c r="U39" s="220"/>
      <c r="V39" s="266"/>
      <c r="W39" s="87"/>
      <c r="X39" s="87"/>
      <c r="Y39" s="267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101"/>
      <c r="AL39" s="101"/>
      <c r="AM39" s="101"/>
      <c r="AN39" s="103"/>
      <c r="AO39" s="103"/>
      <c r="AP39" s="103"/>
      <c r="AQ39" s="222"/>
      <c r="AR39" s="222"/>
      <c r="AS39" s="222"/>
      <c r="AT39" s="222"/>
      <c r="AU39" s="222"/>
      <c r="AV39" s="222"/>
      <c r="AW39" s="222"/>
      <c r="AX39" s="222"/>
      <c r="AY39" s="222"/>
    </row>
    <row r="40" spans="1:51" s="226" customFormat="1" ht="13.5" customHeight="1">
      <c r="A40" s="274"/>
      <c r="B40" s="275"/>
      <c r="C40" s="86"/>
      <c r="D40" s="87"/>
      <c r="E40" s="88"/>
      <c r="F40" s="149"/>
      <c r="G40" s="150"/>
      <c r="H40" s="151"/>
      <c r="I40" s="94"/>
      <c r="J40" s="94"/>
      <c r="K40" s="94"/>
      <c r="L40" s="94"/>
      <c r="M40" s="248"/>
      <c r="N40" s="237"/>
      <c r="O40" s="249"/>
      <c r="P40" s="250"/>
      <c r="Q40" s="94"/>
      <c r="R40" s="94"/>
      <c r="S40" s="94"/>
      <c r="T40" s="94"/>
      <c r="U40" s="220"/>
      <c r="V40" s="266"/>
      <c r="W40" s="87"/>
      <c r="X40" s="87"/>
      <c r="Y40" s="267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101"/>
      <c r="AL40" s="101"/>
      <c r="AM40" s="101"/>
      <c r="AN40" s="103"/>
      <c r="AO40" s="103"/>
      <c r="AP40" s="103"/>
      <c r="AQ40" s="222"/>
      <c r="AR40" s="222"/>
      <c r="AS40" s="222"/>
      <c r="AT40" s="222"/>
      <c r="AU40" s="222"/>
      <c r="AV40" s="222"/>
      <c r="AW40" s="222"/>
      <c r="AX40" s="222"/>
      <c r="AY40" s="222"/>
    </row>
    <row r="41" spans="1:51" s="226" customFormat="1" ht="13.5" customHeight="1">
      <c r="A41" s="276"/>
      <c r="B41" s="277"/>
      <c r="C41" s="130"/>
      <c r="D41" s="131"/>
      <c r="E41" s="132"/>
      <c r="F41" s="278"/>
      <c r="G41" s="279"/>
      <c r="H41" s="280"/>
      <c r="I41" s="94"/>
      <c r="J41" s="94"/>
      <c r="K41" s="94"/>
      <c r="L41" s="94"/>
      <c r="M41" s="241"/>
      <c r="N41" s="242"/>
      <c r="O41" s="257"/>
      <c r="P41" s="258"/>
      <c r="Q41" s="94"/>
      <c r="R41" s="94"/>
      <c r="S41" s="94"/>
      <c r="T41" s="94"/>
      <c r="U41" s="220"/>
      <c r="V41" s="281"/>
      <c r="W41" s="131"/>
      <c r="X41" s="131"/>
      <c r="Y41" s="28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101"/>
      <c r="AL41" s="101"/>
      <c r="AM41" s="101"/>
      <c r="AN41" s="103"/>
      <c r="AO41" s="103"/>
      <c r="AP41" s="103"/>
      <c r="AQ41" s="222"/>
      <c r="AR41" s="222"/>
      <c r="AS41" s="222"/>
      <c r="AT41" s="222"/>
      <c r="AU41" s="222"/>
      <c r="AV41" s="222"/>
      <c r="AW41" s="222"/>
      <c r="AX41" s="222"/>
      <c r="AY41" s="222"/>
    </row>
    <row r="42" spans="1:51" s="226" customFormat="1" ht="13.5" customHeight="1">
      <c r="A42" s="260"/>
      <c r="B42" s="261"/>
      <c r="C42" s="135" t="s">
        <v>56</v>
      </c>
      <c r="D42" s="136"/>
      <c r="E42" s="137"/>
      <c r="F42" s="138" t="s">
        <v>57</v>
      </c>
      <c r="G42" s="139"/>
      <c r="H42" s="140"/>
      <c r="I42" s="94" t="s">
        <v>58</v>
      </c>
      <c r="J42" s="94"/>
      <c r="K42" s="94"/>
      <c r="L42" s="94"/>
      <c r="M42" s="216"/>
      <c r="N42" s="217"/>
      <c r="O42" s="218"/>
      <c r="P42" s="219"/>
      <c r="Q42" s="94"/>
      <c r="R42" s="94"/>
      <c r="S42" s="94"/>
      <c r="T42" s="94"/>
      <c r="U42" s="220"/>
      <c r="V42" s="262"/>
      <c r="W42" s="136"/>
      <c r="X42" s="136"/>
      <c r="Y42" s="26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101" t="str">
        <f>VLOOKUP(D4,[1]Profil_minimal!A$1:H$65536,7,FALSE)</f>
        <v xml:space="preserve">Si le degré de recouvrement &lt; 0,7: au moins 5 hêtres par are (en moyenne tous les 4.5 m) </v>
      </c>
      <c r="AL42" s="101"/>
      <c r="AM42" s="101"/>
      <c r="AN42" s="103" t="str">
        <f>VLOOKUP(D4,[1]Profil_idéal!A$1:H$65536,7,FALSE)</f>
        <v>Si degré de recouvrement &lt; 0,7: au moins 50 hêtres par a (en moyenne tous les 1,5 m)</v>
      </c>
      <c r="AO42" s="103"/>
      <c r="AP42" s="103"/>
      <c r="AQ42" s="222"/>
      <c r="AR42" s="222"/>
      <c r="AS42" s="222"/>
      <c r="AT42" s="222"/>
      <c r="AU42" s="222"/>
      <c r="AV42" s="222"/>
      <c r="AW42" s="222"/>
      <c r="AX42" s="222"/>
      <c r="AY42" s="222"/>
    </row>
    <row r="43" spans="1:51" s="226" customFormat="1" ht="13.5" customHeight="1">
      <c r="A43" s="264" t="s">
        <v>54</v>
      </c>
      <c r="B43" s="265"/>
      <c r="C43" s="86"/>
      <c r="D43" s="87"/>
      <c r="E43" s="88"/>
      <c r="F43" s="149"/>
      <c r="G43" s="150"/>
      <c r="H43" s="151"/>
      <c r="I43" s="94"/>
      <c r="J43" s="94"/>
      <c r="K43" s="94"/>
      <c r="L43" s="94"/>
      <c r="M43" s="229"/>
      <c r="N43" s="230"/>
      <c r="O43" s="231"/>
      <c r="P43" s="232"/>
      <c r="Q43" s="94"/>
      <c r="R43" s="94"/>
      <c r="S43" s="94"/>
      <c r="T43" s="94"/>
      <c r="U43" s="220"/>
      <c r="V43" s="266"/>
      <c r="W43" s="87"/>
      <c r="X43" s="87"/>
      <c r="Y43" s="267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101"/>
      <c r="AL43" s="101"/>
      <c r="AM43" s="101"/>
      <c r="AN43" s="103"/>
      <c r="AO43" s="103"/>
      <c r="AP43" s="103"/>
      <c r="AQ43" s="222"/>
      <c r="AR43" s="222"/>
      <c r="AS43" s="222"/>
      <c r="AT43" s="222"/>
      <c r="AU43" s="222"/>
      <c r="AV43" s="222"/>
      <c r="AW43" s="222"/>
      <c r="AX43" s="222"/>
      <c r="AY43" s="222"/>
    </row>
    <row r="44" spans="1:51" s="226" customFormat="1" ht="13.5" customHeight="1">
      <c r="A44" s="268"/>
      <c r="B44" s="265"/>
      <c r="C44" s="86"/>
      <c r="D44" s="87"/>
      <c r="E44" s="88"/>
      <c r="F44" s="149"/>
      <c r="G44" s="150"/>
      <c r="H44" s="151"/>
      <c r="I44" s="94"/>
      <c r="J44" s="94"/>
      <c r="K44" s="94"/>
      <c r="L44" s="94"/>
      <c r="M44" s="236"/>
      <c r="N44" s="269"/>
      <c r="O44" s="238"/>
      <c r="P44" s="239"/>
      <c r="Q44" s="94"/>
      <c r="R44" s="94"/>
      <c r="S44" s="94"/>
      <c r="T44" s="94"/>
      <c r="U44" s="220"/>
      <c r="V44" s="266"/>
      <c r="W44" s="87"/>
      <c r="X44" s="87"/>
      <c r="Y44" s="267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101"/>
      <c r="AL44" s="101"/>
      <c r="AM44" s="101"/>
      <c r="AN44" s="103"/>
      <c r="AO44" s="103"/>
      <c r="AP44" s="103"/>
      <c r="AQ44" s="222"/>
      <c r="AR44" s="222"/>
      <c r="AS44" s="222"/>
      <c r="AT44" s="222"/>
      <c r="AU44" s="222"/>
      <c r="AV44" s="222"/>
      <c r="AW44" s="222"/>
      <c r="AX44" s="222"/>
      <c r="AY44" s="222"/>
    </row>
    <row r="45" spans="1:51" s="226" customFormat="1" ht="13.5" customHeight="1">
      <c r="A45" s="283" t="s">
        <v>59</v>
      </c>
      <c r="B45" s="284"/>
      <c r="C45" s="86"/>
      <c r="D45" s="87"/>
      <c r="E45" s="88"/>
      <c r="F45" s="149"/>
      <c r="G45" s="150"/>
      <c r="H45" s="151"/>
      <c r="I45" s="94"/>
      <c r="J45" s="94"/>
      <c r="K45" s="94"/>
      <c r="L45" s="94"/>
      <c r="M45" s="272"/>
      <c r="N45" s="273"/>
      <c r="O45" s="243"/>
      <c r="P45" s="244"/>
      <c r="Q45" s="94"/>
      <c r="R45" s="94"/>
      <c r="S45" s="94"/>
      <c r="T45" s="94"/>
      <c r="U45" s="220"/>
      <c r="V45" s="266"/>
      <c r="W45" s="87"/>
      <c r="X45" s="87"/>
      <c r="Y45" s="267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101"/>
      <c r="AL45" s="101"/>
      <c r="AM45" s="101"/>
      <c r="AN45" s="103"/>
      <c r="AO45" s="103"/>
      <c r="AP45" s="103"/>
      <c r="AQ45" s="222"/>
      <c r="AR45" s="222"/>
      <c r="AS45" s="222"/>
      <c r="AT45" s="222"/>
      <c r="AU45" s="222"/>
      <c r="AV45" s="222"/>
      <c r="AW45" s="222"/>
      <c r="AX45" s="222"/>
      <c r="AY45" s="222"/>
    </row>
    <row r="46" spans="1:51" s="226" customFormat="1" ht="13.5" customHeight="1">
      <c r="A46" s="285" t="s">
        <v>60</v>
      </c>
      <c r="B46" s="286"/>
      <c r="C46" s="86"/>
      <c r="D46" s="87"/>
      <c r="E46" s="88"/>
      <c r="F46" s="149"/>
      <c r="G46" s="150"/>
      <c r="H46" s="151"/>
      <c r="I46" s="94"/>
      <c r="J46" s="94"/>
      <c r="K46" s="94"/>
      <c r="L46" s="94"/>
      <c r="M46" s="248"/>
      <c r="N46" s="287"/>
      <c r="O46" s="249"/>
      <c r="P46" s="250"/>
      <c r="Q46" s="94"/>
      <c r="R46" s="94"/>
      <c r="S46" s="94"/>
      <c r="T46" s="94"/>
      <c r="U46" s="220"/>
      <c r="V46" s="266"/>
      <c r="W46" s="87"/>
      <c r="X46" s="87"/>
      <c r="Y46" s="267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101"/>
      <c r="AL46" s="101"/>
      <c r="AM46" s="101"/>
      <c r="AN46" s="103"/>
      <c r="AO46" s="103"/>
      <c r="AP46" s="103"/>
      <c r="AQ46" s="222"/>
      <c r="AR46" s="222"/>
      <c r="AS46" s="222"/>
      <c r="AT46" s="222"/>
      <c r="AU46" s="222"/>
      <c r="AV46" s="222"/>
      <c r="AW46" s="222"/>
      <c r="AX46" s="222"/>
      <c r="AY46" s="222"/>
    </row>
    <row r="47" spans="1:51" s="226" customFormat="1" ht="13.5" customHeight="1">
      <c r="A47" s="288"/>
      <c r="B47" s="289"/>
      <c r="C47" s="130"/>
      <c r="D47" s="131"/>
      <c r="E47" s="132"/>
      <c r="F47" s="278"/>
      <c r="G47" s="279"/>
      <c r="H47" s="280"/>
      <c r="I47" s="94"/>
      <c r="J47" s="94"/>
      <c r="K47" s="94"/>
      <c r="L47" s="94"/>
      <c r="M47" s="290"/>
      <c r="N47" s="291"/>
      <c r="O47" s="257"/>
      <c r="P47" s="258"/>
      <c r="Q47" s="94"/>
      <c r="R47" s="94"/>
      <c r="S47" s="94"/>
      <c r="T47" s="94"/>
      <c r="U47" s="220"/>
      <c r="V47" s="281"/>
      <c r="W47" s="131"/>
      <c r="X47" s="131"/>
      <c r="Y47" s="28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101"/>
      <c r="AL47" s="101"/>
      <c r="AM47" s="101"/>
      <c r="AN47" s="103"/>
      <c r="AO47" s="103"/>
      <c r="AP47" s="103"/>
      <c r="AQ47" s="222"/>
      <c r="AR47" s="222"/>
      <c r="AS47" s="222"/>
      <c r="AT47" s="222"/>
      <c r="AU47" s="222"/>
      <c r="AV47" s="222"/>
      <c r="AW47" s="222"/>
      <c r="AX47" s="222"/>
      <c r="AY47" s="222"/>
    </row>
    <row r="48" spans="1:51" s="226" customFormat="1" ht="13.5" customHeight="1">
      <c r="A48" s="292" t="s">
        <v>54</v>
      </c>
      <c r="B48" s="293"/>
      <c r="C48" s="135" t="s">
        <v>61</v>
      </c>
      <c r="D48" s="136"/>
      <c r="E48" s="137"/>
      <c r="F48" s="138" t="s">
        <v>62</v>
      </c>
      <c r="G48" s="139"/>
      <c r="H48" s="140"/>
      <c r="I48" s="94" t="s">
        <v>58</v>
      </c>
      <c r="J48" s="94"/>
      <c r="K48" s="94"/>
      <c r="L48" s="94"/>
      <c r="M48" s="216"/>
      <c r="N48" s="237"/>
      <c r="O48" s="218"/>
      <c r="P48" s="219"/>
      <c r="Q48" s="94"/>
      <c r="R48" s="94"/>
      <c r="S48" s="94"/>
      <c r="T48" s="94"/>
      <c r="U48" s="220"/>
      <c r="V48" s="262"/>
      <c r="W48" s="136"/>
      <c r="X48" s="136"/>
      <c r="Y48" s="26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 t="str">
        <f>VLOOKUP(D4,[1]Profil_minimal!A$1:H$65536,8,FALSE)</f>
        <v>Au moins 2 collectifs par ha (2-5 a, en moyenne tous les 75 m) ou degré de recouvrement d’au moins 4 %
Mélange conforme au but</v>
      </c>
      <c r="AL48" s="223"/>
      <c r="AM48" s="223"/>
      <c r="AN48" s="294" t="str">
        <f>VLOOKUP(D4,[1]Profil_idéal!A$1:H$65536,8,FALSE)</f>
        <v>Au moins 3 collectifs/ha (2 - 5 a, en moyenne tous les 60 m) ou degré de recouvrement d’au moins 9 %
Mélange conforme au but</v>
      </c>
      <c r="AO48" s="294"/>
      <c r="AP48" s="294"/>
      <c r="AQ48" s="222"/>
      <c r="AR48" s="222"/>
      <c r="AS48" s="222"/>
      <c r="AT48" s="222"/>
      <c r="AU48" s="222"/>
      <c r="AV48" s="222"/>
      <c r="AW48" s="222"/>
      <c r="AX48" s="222"/>
      <c r="AY48" s="222"/>
    </row>
    <row r="49" spans="1:51" s="226" customFormat="1" ht="13.5" customHeight="1">
      <c r="A49" s="227"/>
      <c r="B49" s="228"/>
      <c r="C49" s="86"/>
      <c r="D49" s="87"/>
      <c r="E49" s="88"/>
      <c r="F49" s="149"/>
      <c r="G49" s="150"/>
      <c r="H49" s="151"/>
      <c r="I49" s="94"/>
      <c r="J49" s="94"/>
      <c r="K49" s="94"/>
      <c r="L49" s="94"/>
      <c r="M49" s="241"/>
      <c r="N49" s="242"/>
      <c r="O49" s="231"/>
      <c r="P49" s="232"/>
      <c r="Q49" s="94"/>
      <c r="R49" s="94"/>
      <c r="S49" s="94"/>
      <c r="T49" s="94"/>
      <c r="U49" s="220"/>
      <c r="V49" s="266"/>
      <c r="W49" s="87"/>
      <c r="X49" s="87"/>
      <c r="Y49" s="26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33"/>
      <c r="AL49" s="233"/>
      <c r="AM49" s="233"/>
      <c r="AN49" s="295"/>
      <c r="AO49" s="295"/>
      <c r="AP49" s="295"/>
      <c r="AQ49" s="222"/>
      <c r="AR49" s="222"/>
      <c r="AS49" s="222"/>
      <c r="AT49" s="222"/>
      <c r="AU49" s="222"/>
      <c r="AV49" s="222"/>
      <c r="AW49" s="222"/>
      <c r="AX49" s="222"/>
      <c r="AY49" s="222"/>
    </row>
    <row r="50" spans="1:51" s="226" customFormat="1" ht="13.5" customHeight="1">
      <c r="A50" s="296" t="s">
        <v>59</v>
      </c>
      <c r="B50" s="235"/>
      <c r="C50" s="86"/>
      <c r="D50" s="87"/>
      <c r="E50" s="88"/>
      <c r="F50" s="149"/>
      <c r="G50" s="150"/>
      <c r="H50" s="151"/>
      <c r="I50" s="94"/>
      <c r="J50" s="94"/>
      <c r="K50" s="94"/>
      <c r="L50" s="94"/>
      <c r="M50" s="236"/>
      <c r="N50" s="287"/>
      <c r="O50" s="238"/>
      <c r="P50" s="239"/>
      <c r="Q50" s="94"/>
      <c r="R50" s="94"/>
      <c r="S50" s="94"/>
      <c r="T50" s="94"/>
      <c r="U50" s="220"/>
      <c r="V50" s="266"/>
      <c r="W50" s="87"/>
      <c r="X50" s="87"/>
      <c r="Y50" s="267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33"/>
      <c r="AL50" s="233"/>
      <c r="AM50" s="233"/>
      <c r="AN50" s="295"/>
      <c r="AO50" s="295"/>
      <c r="AP50" s="295"/>
      <c r="AQ50" s="222"/>
      <c r="AR50" s="222"/>
      <c r="AS50" s="222"/>
      <c r="AT50" s="222"/>
      <c r="AU50" s="222"/>
      <c r="AV50" s="222"/>
      <c r="AW50" s="222"/>
      <c r="AX50" s="222"/>
      <c r="AY50" s="222"/>
    </row>
    <row r="51" spans="1:51" s="226" customFormat="1" ht="13.5" customHeight="1">
      <c r="A51" s="297" t="s">
        <v>63</v>
      </c>
      <c r="B51" s="298"/>
      <c r="C51" s="86"/>
      <c r="D51" s="87"/>
      <c r="E51" s="88"/>
      <c r="F51" s="149"/>
      <c r="G51" s="150"/>
      <c r="H51" s="151"/>
      <c r="I51" s="94"/>
      <c r="J51" s="94"/>
      <c r="K51" s="94"/>
      <c r="L51" s="94"/>
      <c r="M51" s="290"/>
      <c r="N51" s="291"/>
      <c r="O51" s="243"/>
      <c r="P51" s="244"/>
      <c r="Q51" s="94"/>
      <c r="R51" s="94"/>
      <c r="S51" s="94"/>
      <c r="T51" s="94"/>
      <c r="U51" s="220"/>
      <c r="V51" s="266"/>
      <c r="W51" s="87"/>
      <c r="X51" s="87"/>
      <c r="Y51" s="267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33"/>
      <c r="AL51" s="233"/>
      <c r="AM51" s="233"/>
      <c r="AN51" s="295"/>
      <c r="AO51" s="295"/>
      <c r="AP51" s="295"/>
      <c r="AQ51" s="222"/>
      <c r="AR51" s="222"/>
      <c r="AS51" s="222"/>
      <c r="AT51" s="222"/>
      <c r="AU51" s="222"/>
      <c r="AV51" s="222"/>
      <c r="AW51" s="222"/>
      <c r="AX51" s="222"/>
      <c r="AY51" s="222"/>
    </row>
    <row r="52" spans="1:51" s="226" customFormat="1" ht="13.5" customHeight="1">
      <c r="A52" s="297"/>
      <c r="B52" s="298"/>
      <c r="C52" s="245">
        <v>0</v>
      </c>
      <c r="D52" s="246"/>
      <c r="E52" s="247"/>
      <c r="F52" s="160">
        <v>0</v>
      </c>
      <c r="G52" s="161"/>
      <c r="H52" s="162"/>
      <c r="I52" s="94"/>
      <c r="J52" s="94"/>
      <c r="K52" s="94"/>
      <c r="L52" s="94"/>
      <c r="M52" s="248"/>
      <c r="N52" s="237"/>
      <c r="O52" s="249"/>
      <c r="P52" s="250"/>
      <c r="Q52" s="94"/>
      <c r="R52" s="94"/>
      <c r="S52" s="94"/>
      <c r="T52" s="94"/>
      <c r="U52" s="220"/>
      <c r="V52" s="266"/>
      <c r="W52" s="87"/>
      <c r="X52" s="87"/>
      <c r="Y52" s="267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51">
        <f>VLOOKUP(AF5,[1]Danger_naturel_minimal!A$1:I$65536,9,FALSE)</f>
        <v>0</v>
      </c>
      <c r="AL52" s="251"/>
      <c r="AM52" s="251"/>
      <c r="AN52" s="251">
        <f>VLOOKUP(AF5,[1]Danger_naturel_idéal!A$1:I$65536,9,FALSE)</f>
        <v>0</v>
      </c>
      <c r="AO52" s="251"/>
      <c r="AP52" s="251"/>
      <c r="AQ52" s="222"/>
      <c r="AR52" s="222"/>
      <c r="AS52" s="222"/>
      <c r="AT52" s="222"/>
      <c r="AU52" s="222"/>
      <c r="AV52" s="222"/>
      <c r="AW52" s="222"/>
      <c r="AX52" s="222"/>
      <c r="AY52" s="222"/>
    </row>
    <row r="53" spans="1:51" s="226" customFormat="1" ht="13.5" customHeight="1" thickBot="1">
      <c r="A53" s="299"/>
      <c r="B53" s="300"/>
      <c r="C53" s="301"/>
      <c r="D53" s="302"/>
      <c r="E53" s="303"/>
      <c r="F53" s="304"/>
      <c r="G53" s="305"/>
      <c r="H53" s="306"/>
      <c r="I53" s="94"/>
      <c r="J53" s="94"/>
      <c r="K53" s="94"/>
      <c r="L53" s="94"/>
      <c r="M53" s="307"/>
      <c r="N53" s="308"/>
      <c r="O53" s="309"/>
      <c r="P53" s="310"/>
      <c r="Q53" s="311"/>
      <c r="R53" s="311"/>
      <c r="S53" s="311"/>
      <c r="T53" s="311"/>
      <c r="U53" s="312"/>
      <c r="V53" s="313"/>
      <c r="W53" s="314"/>
      <c r="X53" s="314"/>
      <c r="Y53" s="315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6"/>
      <c r="AL53" s="316"/>
      <c r="AM53" s="316"/>
      <c r="AN53" s="316"/>
      <c r="AO53" s="316"/>
      <c r="AP53" s="316"/>
      <c r="AQ53" s="222"/>
      <c r="AR53" s="222"/>
      <c r="AS53" s="222"/>
      <c r="AT53" s="222"/>
      <c r="AU53" s="222"/>
      <c r="AV53" s="222"/>
      <c r="AW53" s="222"/>
      <c r="AX53" s="222"/>
      <c r="AY53" s="222"/>
    </row>
    <row r="54" spans="1:51" s="327" customFormat="1" ht="12.75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9"/>
      <c r="L54" s="318" t="s">
        <v>64</v>
      </c>
      <c r="M54" s="320"/>
      <c r="N54" s="319"/>
      <c r="O54" s="321" t="s">
        <v>65</v>
      </c>
      <c r="P54" s="322"/>
      <c r="Q54" s="322" t="s">
        <v>66</v>
      </c>
      <c r="R54" s="323"/>
      <c r="S54" s="323"/>
      <c r="T54" s="323"/>
      <c r="U54" s="323"/>
      <c r="V54" s="324"/>
      <c r="W54" s="324"/>
      <c r="X54" s="324"/>
      <c r="Y54" s="325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</row>
    <row r="55" spans="1:51" s="327" customFormat="1" ht="3.75" customHeight="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2"/>
      <c r="L55" s="330"/>
      <c r="M55" s="322"/>
      <c r="N55" s="322"/>
      <c r="O55" s="331"/>
      <c r="P55" s="332"/>
      <c r="Q55" s="332"/>
      <c r="R55" s="331"/>
      <c r="S55" s="331"/>
      <c r="T55" s="331"/>
      <c r="U55" s="331"/>
      <c r="V55" s="331"/>
      <c r="W55" s="331"/>
      <c r="X55" s="331"/>
      <c r="Y55" s="333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</row>
    <row r="56" spans="1:51" ht="15" customHeight="1">
      <c r="A56" s="334" t="s">
        <v>67</v>
      </c>
      <c r="B56" s="335"/>
      <c r="C56" s="336"/>
      <c r="D56" s="337"/>
      <c r="E56" s="337"/>
      <c r="F56" s="338"/>
      <c r="G56" s="339"/>
      <c r="H56" s="335" t="s">
        <v>68</v>
      </c>
      <c r="I56" s="340"/>
      <c r="J56" s="341"/>
      <c r="K56" s="341"/>
      <c r="L56" s="342"/>
      <c r="M56" s="342"/>
      <c r="N56" s="342"/>
      <c r="O56" s="342"/>
      <c r="P56" s="343"/>
      <c r="Q56" s="344"/>
      <c r="R56" s="340" t="s">
        <v>69</v>
      </c>
      <c r="S56" s="345"/>
      <c r="T56" s="345"/>
      <c r="U56" s="345"/>
      <c r="V56" s="346"/>
      <c r="W56" s="347"/>
      <c r="X56" s="347"/>
      <c r="Y56" s="348"/>
    </row>
    <row r="57" spans="1:51" ht="4.5" customHeight="1" thickBot="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1"/>
    </row>
    <row r="58" spans="1:51" ht="15" thickTop="1">
      <c r="A58" s="18"/>
      <c r="B58" s="18"/>
      <c r="C58" s="18"/>
      <c r="D58" s="18"/>
      <c r="E58" s="18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4" orientation="landscape" horizontalDpi="4294967293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Formulaire2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2025-01-17T09:24:05Z</dcterms:created>
  <dcterms:modified xsi:type="dcterms:W3CDTF">2025-01-17T09:24:35Z</dcterms:modified>
</cp:coreProperties>
</file>